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tabRatio="572" firstSheet="2" activeTab="2"/>
  </bookViews>
  <sheets>
    <sheet name="WP-JAN" sheetId="1" state="hidden" r:id="rId1"/>
    <sheet name="LEDGER" sheetId="2" state="hidden" r:id="rId2"/>
    <sheet name="PROJECT STATUS" sheetId="3" r:id="rId3"/>
    <sheet name="Sheet2" sheetId="4" state="hidden" r:id="rId4"/>
    <sheet name="Sheet1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<sst xmlns="http://schemas.openxmlformats.org/spreadsheetml/2006/main" count="1228" uniqueCount="371">
  <si>
    <t>TITLE</t>
  </si>
  <si>
    <t>LAMU COUNTY GOVERNMENT</t>
  </si>
  <si>
    <t>HEAD CODE</t>
  </si>
  <si>
    <t>NET EXPENDITURE</t>
  </si>
  <si>
    <t>DATE: …………………………………………………………….</t>
  </si>
  <si>
    <t>NAME:</t>
  </si>
  <si>
    <t>SIGN: ……………………………………………………………..</t>
  </si>
  <si>
    <t>BALANCE</t>
  </si>
  <si>
    <t>REQUISITION</t>
  </si>
  <si>
    <t>TOTAL EXPENDITURE</t>
  </si>
  <si>
    <t>COUNTY EXECUTIVE SERVICES</t>
  </si>
  <si>
    <t xml:space="preserve">LANDS </t>
  </si>
  <si>
    <t xml:space="preserve">TRADE </t>
  </si>
  <si>
    <t>3212000000</t>
  </si>
  <si>
    <t>3214000000</t>
  </si>
  <si>
    <t>3215000000</t>
  </si>
  <si>
    <t>3216000000</t>
  </si>
  <si>
    <t>3217000000</t>
  </si>
  <si>
    <t>3218000000</t>
  </si>
  <si>
    <t>DEVELOPMENT BUDGET CONTROL LEDGER</t>
  </si>
  <si>
    <t>DEVELOPMENT BUDGET REQUISITION</t>
  </si>
  <si>
    <t>DEVT ESTIMATES</t>
  </si>
  <si>
    <t>MAIN CODE 321000000</t>
  </si>
  <si>
    <t xml:space="preserve">APPROVED  BY: </t>
  </si>
  <si>
    <t xml:space="preserve">COMPILED BY : </t>
  </si>
  <si>
    <t>County headquarters </t>
  </si>
  <si>
    <t>COUNTY EXECUTIVE</t>
  </si>
  <si>
    <t>Purchase of Exchanges and other Communications Equipment</t>
  </si>
  <si>
    <t>Purchase of Agricultural Machinery and Equipment</t>
  </si>
  <si>
    <t>Water Supply and connection</t>
  </si>
  <si>
    <t>Faza and kiunga</t>
  </si>
  <si>
    <t>Drilling of 10 Boreholes</t>
  </si>
  <si>
    <t>Hongwe</t>
  </si>
  <si>
    <t>Sefu to Sinambio water connection</t>
  </si>
  <si>
    <t>Faza</t>
  </si>
  <si>
    <t>Siyu seawall</t>
  </si>
  <si>
    <t xml:space="preserve">Faza </t>
  </si>
  <si>
    <t>cabro/drainage/pavement</t>
  </si>
  <si>
    <t>Countywide</t>
  </si>
  <si>
    <t>Construction and Rehabilitation of Sports Facilities</t>
  </si>
  <si>
    <t>Youth Empowerment</t>
  </si>
  <si>
    <t>Toilets at ECD</t>
  </si>
  <si>
    <t>Women Empowerment</t>
  </si>
  <si>
    <t>Bahari</t>
  </si>
  <si>
    <t>Mkunumbi</t>
  </si>
  <si>
    <t>Hindi</t>
  </si>
  <si>
    <t>Mkomani</t>
  </si>
  <si>
    <t>Shella</t>
  </si>
  <si>
    <t>Basuba</t>
  </si>
  <si>
    <t>Kiunga</t>
  </si>
  <si>
    <t>Construction of VIP latrines at Kiunga H/C</t>
  </si>
  <si>
    <t>Witu</t>
  </si>
  <si>
    <t>Procurement of an advanced life Support ambulance 4x4 vehicle for Faza Hospital</t>
  </si>
  <si>
    <t>Establishment of cleansing unit- Provision of yard and equipments</t>
  </si>
  <si>
    <t>Acquisition and fencing of waste disposal sites</t>
  </si>
  <si>
    <t>MEDICAL SERVICES</t>
  </si>
  <si>
    <t>SANITATION &amp; ENVIRONMENT</t>
  </si>
  <si>
    <t>AGRICULTURE &amp; IRRIGATION</t>
  </si>
  <si>
    <t xml:space="preserve"> WATER MANAGEMENT</t>
  </si>
  <si>
    <t>3213000000</t>
  </si>
  <si>
    <t>FINANCE</t>
  </si>
  <si>
    <t>EDUCATION AND VOCATIONAL TRAINING</t>
  </si>
  <si>
    <t>3223000000</t>
  </si>
  <si>
    <t>3224000000</t>
  </si>
  <si>
    <t>YOUTH, GENDER, CULTURE, SPORTS AND SOCIAL SERVICES</t>
  </si>
  <si>
    <t>3225000000</t>
  </si>
  <si>
    <t>3220000000</t>
  </si>
  <si>
    <t>3226000000</t>
  </si>
  <si>
    <t xml:space="preserve">FISHERIES </t>
  </si>
  <si>
    <t>LIVESTOSK, VETINANRY &amp; COOP DEVELOMENT</t>
  </si>
  <si>
    <t>Fire station</t>
  </si>
  <si>
    <t xml:space="preserve">Construction of information centre at lamu town   </t>
  </si>
  <si>
    <t xml:space="preserve">Construction of information centre at witu    </t>
  </si>
  <si>
    <t>Supply &amp; Installation of weigh bridge for revenue centres</t>
  </si>
  <si>
    <t>Raskitau farm &amp; livestock connection</t>
  </si>
  <si>
    <t>Improvement of Lamu water supply sources</t>
  </si>
  <si>
    <t xml:space="preserve">Sefu water project </t>
  </si>
  <si>
    <t>Construction of ECD Centers</t>
  </si>
  <si>
    <t>Construction of sanitary block at Hindi and water tower</t>
  </si>
  <si>
    <t>Renovation of King Fahd Hospital</t>
  </si>
  <si>
    <t>Construction of perimeter wall at Kizingitini</t>
  </si>
  <si>
    <t>Furnishing of New building at King Fahd</t>
  </si>
  <si>
    <t>Upgrading of Mokowe Health centre</t>
  </si>
  <si>
    <t>Construction of perimeter wall at Faza SCH</t>
  </si>
  <si>
    <t>Construction of Moa Dispensary</t>
  </si>
  <si>
    <t>Construction of Laundry at Mpeketoni</t>
  </si>
  <si>
    <t>Construction of incinerators at Kiunga</t>
  </si>
  <si>
    <t>Provision of VIP latrines at Sinambio</t>
  </si>
  <si>
    <t>Construction of a dispensary at Kiangwe village</t>
  </si>
  <si>
    <t>Construction of OPD at Faza SCH and Extension of Maternity wing at Faza SCH</t>
  </si>
  <si>
    <t>Construction of a dispensary at Siyu village</t>
  </si>
  <si>
    <t>JANUARY</t>
  </si>
  <si>
    <t>PROJECT NAME</t>
  </si>
  <si>
    <t>GROSS EXPENDITURE… KSH</t>
  </si>
  <si>
    <t>Net District / Location 32100001 .. .. .. … KSH</t>
  </si>
  <si>
    <t xml:space="preserve">Construction of County Annex-Conditional Grant </t>
  </si>
  <si>
    <t>County Headquarters  -Mokowe</t>
  </si>
  <si>
    <t xml:space="preserve">Construction of Enforcement and Training (Command) Centers </t>
  </si>
  <si>
    <t>County Headquarters - Port Road Junction</t>
  </si>
  <si>
    <t>Construction  of Governors Residence phase one</t>
  </si>
  <si>
    <t>construction of county headquartes   phase one</t>
  </si>
  <si>
    <t>County headqurters</t>
  </si>
  <si>
    <t xml:space="preserve">FINANCE </t>
  </si>
  <si>
    <t>Instalation of witu weigh bridge</t>
  </si>
  <si>
    <t>Total Net  Expenditure Vote R3213</t>
  </si>
  <si>
    <t>AGRICULTURE AND IRRIGATION</t>
  </si>
  <si>
    <t>Renovation of Training and Accommodation facility (old hostel and training Institution)at the ATC</t>
  </si>
  <si>
    <t>ATC, Mpeketoni</t>
  </si>
  <si>
    <t>Provision of certified maize seeds, NERICA seeds, cow peas and green grams</t>
  </si>
  <si>
    <t>County wide</t>
  </si>
  <si>
    <t>ASSDP</t>
  </si>
  <si>
    <t>Witu, Mkunumbi, Bahari, Hindi, Faza and Kiunga Ward</t>
  </si>
  <si>
    <t xml:space="preserve">KENYA CLIMATE SMART </t>
  </si>
  <si>
    <t>Mkomani,, Shella, Witu, Mkunumbi, Bahari, Hongwe, Hindi, Faza, Basuba  and Kiunga Ward</t>
  </si>
  <si>
    <t>witu,mpeketoni,hindi,faza,kiunga</t>
  </si>
  <si>
    <t>Procurement of Grafted cashewnut  seedlings</t>
  </si>
  <si>
    <t>County Wide</t>
  </si>
  <si>
    <t>Procurement of  coconut seedlings</t>
  </si>
  <si>
    <t>county wide</t>
  </si>
  <si>
    <t>LANDS AND PHYSICAL PLANNING</t>
  </si>
  <si>
    <t xml:space="preserve">  Survey and Planning of Hidabu &amp; Swafaa </t>
  </si>
  <si>
    <t>Hidabu</t>
  </si>
  <si>
    <t xml:space="preserve">  Planning and tiitling of Baraka Town  </t>
  </si>
  <si>
    <t xml:space="preserve">Baraka </t>
  </si>
  <si>
    <t xml:space="preserve">  Planning and survey   </t>
  </si>
  <si>
    <t>Bomani town and Mini Valley</t>
  </si>
  <si>
    <t xml:space="preserve">  Survey and demarcation  </t>
  </si>
  <si>
    <t>Kihongwe Town</t>
  </si>
  <si>
    <t xml:space="preserve">  Survey and Planning  </t>
  </si>
  <si>
    <t>Kiangwe and Basuba</t>
  </si>
  <si>
    <t xml:space="preserve">  Regulartion and titling at KIZIWA CHA PAKA </t>
  </si>
  <si>
    <t xml:space="preserve"> WITU</t>
  </si>
  <si>
    <t xml:space="preserve"> Planning &amp; surveying of Majembeni town </t>
  </si>
  <si>
    <t xml:space="preserve"> Planning &amp; surveying of Moa </t>
  </si>
  <si>
    <t xml:space="preserve"> Planning, Surveying, Regularization and issuance of titles at Kihongwe settlement scheme </t>
  </si>
  <si>
    <t xml:space="preserve">  Planning, survey &amp; regularization of squatters in Amu Ranch &amp; Adjacent public land  </t>
  </si>
  <si>
    <t xml:space="preserve">  Survey &amp; regularization of Hindi Township  </t>
  </si>
  <si>
    <t xml:space="preserve">  Survey &amp; regularization of Hongwe Centre  </t>
  </si>
  <si>
    <t xml:space="preserve">  Survey &amp; regularization of Muhamarani Centre  </t>
  </si>
  <si>
    <t xml:space="preserve">  Planning, survey &amp; regularization of Mararani village  </t>
  </si>
  <si>
    <t xml:space="preserve">  Planning, survey &amp; regularization of Kiwayu villages &amp; farms  </t>
  </si>
  <si>
    <t xml:space="preserve">  Survey &amp; regularization of Katsaikakairu Centre  </t>
  </si>
  <si>
    <t xml:space="preserve">  Planning, survey &amp; regularization of Tewe Centre  </t>
  </si>
  <si>
    <t xml:space="preserve">  Planning, survey &amp; regularization of Kiangwe village &amp; farms  </t>
  </si>
  <si>
    <t xml:space="preserve">  Survey &amp; regularization of Kiunga New Town  </t>
  </si>
  <si>
    <t>2 ECD Classrooms</t>
  </si>
  <si>
    <t>ECD Classrooms</t>
  </si>
  <si>
    <t>Sikomani ECD</t>
  </si>
  <si>
    <t>Construction of ECD and Toilet</t>
  </si>
  <si>
    <t>Juhudi and Mangu Primary</t>
  </si>
  <si>
    <t>Construction of VIP Toilet</t>
  </si>
  <si>
    <t>Mikinduni ECD</t>
  </si>
  <si>
    <t>ECD Classes</t>
  </si>
  <si>
    <t>Lake Kenyatta</t>
  </si>
  <si>
    <t>ECD Classroom</t>
  </si>
  <si>
    <t>Mangai  and Kiangwe</t>
  </si>
  <si>
    <t>ECD CLASSES - Lumshi,Jipendeni</t>
  </si>
  <si>
    <t>WITU</t>
  </si>
  <si>
    <t>Two ECD Classrooms</t>
  </si>
  <si>
    <t>Tangeni and Thaku Thaku</t>
  </si>
  <si>
    <t>Construction of an ECD centre at Pate</t>
  </si>
  <si>
    <t>Youth Polytechnics Grants</t>
  </si>
  <si>
    <t>ECD EQUIPMENT,   Learning and Teaching Material</t>
  </si>
  <si>
    <t>All Wards</t>
  </si>
  <si>
    <t>Equipments  for polytechnics</t>
  </si>
  <si>
    <t xml:space="preserve">county wide </t>
  </si>
  <si>
    <t xml:space="preserve">Education Promotion </t>
  </si>
  <si>
    <t>Construction of ECD Centers and toilets-Mkunumbi, Matondoni, Upendo, Basuba, Ishakani, Hindi, Shella, Kizuke, Bomani Siyu and Katsakakairu</t>
  </si>
  <si>
    <t xml:space="preserve"> Basuba, Kiunga, Hindi, Shella and Hongwe</t>
  </si>
  <si>
    <t>Moa ECD classroom</t>
  </si>
  <si>
    <t>Ndeu ECD classroom</t>
  </si>
  <si>
    <t>Construction of madina ecd classroom cum office</t>
  </si>
  <si>
    <t>Construction of ecd classroom /office at madina</t>
  </si>
  <si>
    <t> Youth Polytechnics Grants b</t>
  </si>
  <si>
    <t xml:space="preserve">MEDICAL SERVICES </t>
  </si>
  <si>
    <t>Fencing Muhamarani Disspensary</t>
  </si>
  <si>
    <t>Muhamarani</t>
  </si>
  <si>
    <t>Completion of siyu Health centre</t>
  </si>
  <si>
    <t>FAZA</t>
  </si>
  <si>
    <t>Fencing of Uziwa Dispensary</t>
  </si>
  <si>
    <t>Uziwa</t>
  </si>
  <si>
    <t>Procurement of an advanced life Support ambulance 4x4 vehicle for Kiunga</t>
  </si>
  <si>
    <t>Procurement  of motorbike for Manda  dispensary</t>
  </si>
  <si>
    <t>Procurement of  motorbike for Ishakani dispensary</t>
  </si>
  <si>
    <t>NHIF Indigent cover for 16,500 households</t>
  </si>
  <si>
    <t>Renovation of Pandanguo dispensary</t>
  </si>
  <si>
    <t>Procurement of immunoanalyzer</t>
  </si>
  <si>
    <t>Construction of Women and Children hospital</t>
  </si>
  <si>
    <t>Construction of a dispensary at Wiyoni</t>
  </si>
  <si>
    <t>Construction of a dispensary at Kashmir-Phase 1</t>
  </si>
  <si>
    <t>Construction of a dispensary at Mavuno</t>
  </si>
  <si>
    <t>Construction and equipping of Uziwa dispensary laboratory</t>
  </si>
  <si>
    <t>Shella incinerator</t>
  </si>
  <si>
    <t>Renovation of Witu outpatient block/variation</t>
  </si>
  <si>
    <t xml:space="preserve">Construction of new dispensary Hongwe  &amp; Mavuno </t>
  </si>
  <si>
    <t>Hongwe &amp; Mkunumbi</t>
  </si>
  <si>
    <t xml:space="preserve">Purchase of Medical equipment; Ophthalmology, Dental and Physio </t>
  </si>
  <si>
    <t xml:space="preserve">Completion of Witu Accident &amp; Emergency  unit </t>
  </si>
  <si>
    <t>Construction of Laundry &amp; Kitchen at Faza SCH</t>
  </si>
  <si>
    <t>Construction of a dispensary at Chalaluma</t>
  </si>
  <si>
    <t>Completion of perimeter fence at Mpeketoni</t>
  </si>
  <si>
    <t>Construction of public toilets at  Ras kitau and Manda</t>
  </si>
  <si>
    <t>Construction of Kiunga Incinerator</t>
  </si>
  <si>
    <t>Renovation for Dispensary</t>
  </si>
  <si>
    <t>Construction of Delivery maternity at Muhamarani</t>
  </si>
  <si>
    <t>Repair of Theatre Oxygen</t>
  </si>
  <si>
    <t>Construction of Maternity</t>
  </si>
  <si>
    <t>Construction of Maternity at Witu</t>
  </si>
  <si>
    <t>F.Y 2019/2020</t>
  </si>
  <si>
    <t>Boda Boda shades in Hindi</t>
  </si>
  <si>
    <t>Boda Boda shades in Hongwe</t>
  </si>
  <si>
    <t>Women group shade(Ngoi trading centre)</t>
  </si>
  <si>
    <t>Beautification of the Mkomani sea front</t>
  </si>
  <si>
    <t>Construction of Majembeni Open Air Market phase II</t>
  </si>
  <si>
    <t>Construction  of Kizingitini Local Boat Building Shed</t>
  </si>
  <si>
    <t>Construction of Boda Boda Shede at Mpeketoni</t>
  </si>
  <si>
    <t>BAHARI</t>
  </si>
  <si>
    <t>Construction of Jua Kali shed and Purchase of welding equipment, Kiongwe</t>
  </si>
  <si>
    <t>Construction of Boda Boda Shed at Mtangawanda</t>
  </si>
  <si>
    <t>Construction of Boda Boda Shed at Witu</t>
  </si>
  <si>
    <t>Renovation/construction of Slaughter House</t>
  </si>
  <si>
    <t>Mokowe Town</t>
  </si>
  <si>
    <t>Community Pasture and feed development project</t>
  </si>
  <si>
    <t>Witu, Faza</t>
  </si>
  <si>
    <t>Construct Mpeketoni Modern slaughter house</t>
  </si>
  <si>
    <t>Livestock health improvement programme</t>
  </si>
  <si>
    <t>Construction of Mpeketoni Slaughter house Phase I</t>
  </si>
  <si>
    <t>Construction of Mpeketoni Slaughter house Phase II</t>
  </si>
  <si>
    <t>SLAUGHTER HOUSE RAILS  AT AMU</t>
  </si>
  <si>
    <t>Amu</t>
  </si>
  <si>
    <t>Construction of Kitumbini Cattle Dip</t>
  </si>
  <si>
    <t xml:space="preserve">Witu </t>
  </si>
  <si>
    <t>Construction of Nagele Auction yard</t>
  </si>
  <si>
    <t>Construction of Pangani Cattle Dip</t>
  </si>
  <si>
    <t>Construction of Perimeter fence for Mokowe Co-operative Office</t>
  </si>
  <si>
    <t>Mokowe - Hindi</t>
  </si>
  <si>
    <t>Purchase of Veterinary Laboratories Equipment</t>
  </si>
  <si>
    <t>Rehabilitation of Amu Slaughter House</t>
  </si>
  <si>
    <t xml:space="preserve">WATER </t>
  </si>
  <si>
    <t>Extension of piped water - Barigoni to Mswakini</t>
  </si>
  <si>
    <t>Bargoni to Mswakini</t>
  </si>
  <si>
    <t>Overheads tank  for witu</t>
  </si>
  <si>
    <t>Extension of Water Project Bangure - Ndambwe</t>
  </si>
  <si>
    <t>Desalinition Plant mkokoni</t>
  </si>
  <si>
    <t>Desalination Plant</t>
  </si>
  <si>
    <t>Mtangawanda</t>
  </si>
  <si>
    <t>Constuction of boreholes</t>
  </si>
  <si>
    <t xml:space="preserve">Basuba </t>
  </si>
  <si>
    <t>Construction of water pans at kiangwe</t>
  </si>
  <si>
    <t>Siyu Desalination plant and maintenance</t>
  </si>
  <si>
    <t xml:space="preserve">feasibility study </t>
  </si>
  <si>
    <t xml:space="preserve">lamu west </t>
  </si>
  <si>
    <t>GENDER AND YOUTH</t>
  </si>
  <si>
    <t>Social Hall</t>
  </si>
  <si>
    <t>Lake amu</t>
  </si>
  <si>
    <t xml:space="preserve">construction of Social Hall </t>
  </si>
  <si>
    <t>Hindi Town</t>
  </si>
  <si>
    <t>Social Hall Mkokoni</t>
  </si>
  <si>
    <t>Shanga Rubu</t>
  </si>
  <si>
    <t>Social Hall-Ndau</t>
  </si>
  <si>
    <t>Renovation  and expansion of shella  Social Hall</t>
  </si>
  <si>
    <t>All wards</t>
  </si>
  <si>
    <t>Two 7 Aside Field</t>
  </si>
  <si>
    <t xml:space="preserve">Development of ongoing PWD PROJECTS </t>
  </si>
  <si>
    <t xml:space="preserve">Bahari </t>
  </si>
  <si>
    <t>Construction of a 7 Aside Field</t>
  </si>
  <si>
    <t xml:space="preserve">Basket Ball pitch </t>
  </si>
  <si>
    <t>Provision of Goalposts &amp; Nets in Ten pitches</t>
  </si>
  <si>
    <t>All the Wards</t>
  </si>
  <si>
    <t>Levelling of Kiangwe Sports Grounds Plus Provision of Goalposts</t>
  </si>
  <si>
    <t>Basuba Ward</t>
  </si>
  <si>
    <t xml:space="preserve">Levelling of Siyu Sports Grounds </t>
  </si>
  <si>
    <t>Faza Ward</t>
  </si>
  <si>
    <t>Purchase of Sports Equipment</t>
  </si>
  <si>
    <t xml:space="preserve">ONGOING PROJECTS FOR PWD </t>
  </si>
  <si>
    <t>Empowerment of People with Disabilities</t>
  </si>
  <si>
    <t>MKOMANI</t>
  </si>
  <si>
    <t>Driving licence/coxwain</t>
  </si>
  <si>
    <t>PUBLIC HEALTH</t>
  </si>
  <si>
    <t>Construction of perimeter wall at Shella Damping site</t>
  </si>
  <si>
    <t>Headquarters</t>
  </si>
  <si>
    <t xml:space="preserve">Construction of modern toilets </t>
  </si>
  <si>
    <t xml:space="preserve">Purchase of Fishing Gears </t>
  </si>
  <si>
    <t>COUNTY WIDE</t>
  </si>
  <si>
    <t>Purchase of collers</t>
  </si>
  <si>
    <t>Construction of fisherman landing site (campsite)</t>
  </si>
  <si>
    <t>Rubu , Mambore and Mvundeni</t>
  </si>
  <si>
    <t xml:space="preserve">Construction of step ladders at kiwayu Jetty </t>
  </si>
  <si>
    <t xml:space="preserve">Kiunga </t>
  </si>
  <si>
    <t>Mtangawanda, Kiwayuu and Kipungani</t>
  </si>
  <si>
    <t>Completion of Kizingitini Ice Plant</t>
  </si>
  <si>
    <t>Kizingitini - Faza</t>
  </si>
  <si>
    <t>ISHAKANI FISH LANDING SITE</t>
  </si>
  <si>
    <t>KIUNGA</t>
  </si>
  <si>
    <t>INFRASTRUCTURE  </t>
  </si>
  <si>
    <t>Kizingitini /Mbwajumali -Mabiyu access road</t>
  </si>
  <si>
    <t>Opening New roads at Ngoi</t>
  </si>
  <si>
    <t>Cabros at Mpketoni Market</t>
  </si>
  <si>
    <t>Opening Road from Nadhani to Kizuke</t>
  </si>
  <si>
    <t>Opening of Kitamba - Kisauni road</t>
  </si>
  <si>
    <t>Kitamba - Kisauni</t>
  </si>
  <si>
    <t>Road and bridge repair Mugumoine and Mkondoni</t>
  </si>
  <si>
    <t>Opening New roads at Manda Island</t>
  </si>
  <si>
    <t>Nyongoro-chalaruma road</t>
  </si>
  <si>
    <t>Maishamasha road</t>
  </si>
  <si>
    <t>A7 JUCTION -SINAMBIO</t>
  </si>
  <si>
    <t>Majembeni-Sinanbio road-1</t>
  </si>
  <si>
    <t>Majembeni-Sinanbio road-2</t>
  </si>
  <si>
    <t xml:space="preserve">Mpeketoni -ndambwe </t>
  </si>
  <si>
    <t>Ndambwe-Bangure road</t>
  </si>
  <si>
    <t>A7 JUCTION -Mokowe</t>
  </si>
  <si>
    <t>Cabro works</t>
  </si>
  <si>
    <t xml:space="preserve">Mpeketoni-bahari road </t>
  </si>
  <si>
    <t xml:space="preserve">Purchase &amp; installation of electric street lights </t>
  </si>
  <si>
    <t xml:space="preserve">County wide  </t>
  </si>
  <si>
    <t>Maintainance of rooads  from Fuel Levy  2018-19</t>
  </si>
  <si>
    <t>Kiangwe -basuba roads</t>
  </si>
  <si>
    <t xml:space="preserve"> A7 JUNCTION -Sinambio road</t>
  </si>
  <si>
    <t>MUNICIPALITY</t>
  </si>
  <si>
    <t>Construction of Modern Market</t>
  </si>
  <si>
    <t>Mokowe</t>
  </si>
  <si>
    <t>Gross Development Total</t>
  </si>
  <si>
    <t>INFRASTUCTURE</t>
  </si>
  <si>
    <t>3228000000</t>
  </si>
  <si>
    <t>FEBRUARY</t>
  </si>
  <si>
    <t>MARCH</t>
  </si>
  <si>
    <t xml:space="preserve"> </t>
  </si>
  <si>
    <t>PAYEE</t>
  </si>
  <si>
    <t>DEPARTMENT</t>
  </si>
  <si>
    <t>DESCRIPTION</t>
  </si>
  <si>
    <t>AMOUNT</t>
  </si>
  <si>
    <t>NO.</t>
  </si>
  <si>
    <t>TRADE</t>
  </si>
  <si>
    <t>DEVELOPMENT PAYMENT VOURCHERS FOR REQUISITION</t>
  </si>
  <si>
    <t>TOTAL</t>
  </si>
  <si>
    <t>MS SKYLINE GEN SUPPLIERS LTD</t>
  </si>
  <si>
    <t>EDUCATION</t>
  </si>
  <si>
    <t>CONSTRUCTION OF MODERN TOILET AT SIYU</t>
  </si>
  <si>
    <t>MS BIMSPORT MAINTENANCE AGENCY LTD</t>
  </si>
  <si>
    <t>PROPOSED MATERNITY WING AND RENOVATION OF THE EXISTING BUILDING AT MPEKETON SUB COUNTY AGENCY LTD</t>
  </si>
  <si>
    <t>MS ROPISA KENYA LTD</t>
  </si>
  <si>
    <t>CONSTRUCTION OF ECD CLASSROM AT MADINA</t>
  </si>
  <si>
    <t>M/S SKYLINE GEN SUPPLIERS LTD</t>
  </si>
  <si>
    <t>CONSTRUCTION OF MODERN TOILET AT FAZA</t>
  </si>
  <si>
    <t>M/S KEREY KAYU GENERAL CONTRACTORS</t>
  </si>
  <si>
    <t>CONSTRUCTION OF ECD CLASSROM CUM OFFICE AT MOA</t>
  </si>
  <si>
    <t>CONSTRUCTION OF ECD CLASSROM AT NDEU</t>
  </si>
  <si>
    <t>M/S MTWANGU GENERAL SUPPLIERS</t>
  </si>
  <si>
    <t>CONTRACTION OF JUA KALI SHED KIANGWE</t>
  </si>
  <si>
    <t>DAVIS AND SHARTLIFF</t>
  </si>
  <si>
    <t>WATER</t>
  </si>
  <si>
    <t>DESALINATION PLANT FOR KIUNGA KIZINGITINI AND NDAU</t>
  </si>
  <si>
    <t>M/S ABUZAHI GEN SUPPLY</t>
  </si>
  <si>
    <t>CONSTRUCTION OF ECD CLASSROM AND 2 DOOR VIP TOILET AT ISHAKANI</t>
  </si>
  <si>
    <t>DHULKIFLI ABDALLAH</t>
  </si>
  <si>
    <t>AGRICULTURE</t>
  </si>
  <si>
    <t>SUPPLY OF 20,000 COCONUT SEEDLING FOR FARMERS</t>
  </si>
  <si>
    <t>MPEKETONI MODERN TECHNOLOGY</t>
  </si>
  <si>
    <t>SUPPLY OF CASHEWNUT SEEDS</t>
  </si>
  <si>
    <t>AMOUNT PAID</t>
  </si>
  <si>
    <t>REASON FOR DELAY</t>
  </si>
  <si>
    <t xml:space="preserve">LEVEL OF COMPLETION </t>
  </si>
  <si>
    <t>FUEL LEVY</t>
  </si>
  <si>
    <t>APRIL</t>
  </si>
  <si>
    <t>MAY</t>
  </si>
  <si>
    <t>JUNE</t>
  </si>
  <si>
    <t xml:space="preserve"> Planning, Surveying, Regularization and issuance of titles at Kiangwe settlement scheme </t>
  </si>
  <si>
    <t>Maintainance of roads  from Fuel Levy  2018-19</t>
  </si>
  <si>
    <t>ESTIMATES</t>
  </si>
  <si>
    <t>PROJECT STATUS AS AT 30TH JUNE 2020</t>
  </si>
  <si>
    <t>LIVESTOCK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</si>
</sst>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mbria"/>
      <family val="1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172" fontId="20" fillId="0" borderId="19" xfId="69" applyNumberFormat="1" applyFont="1" applyFill="1" applyBorder="1" applyAlignment="1">
      <alignment horizontal="right" wrapText="1"/>
    </xf>
    <xf numFmtId="172" fontId="0" fillId="0" borderId="19" xfId="69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vertical="top" wrapText="1"/>
    </xf>
    <xf numFmtId="3" fontId="2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72" fontId="20" fillId="0" borderId="0" xfId="69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19" xfId="0" applyNumberFormat="1" applyFont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3" fontId="20" fillId="0" borderId="0" xfId="6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19" xfId="0" applyFont="1" applyFill="1" applyBorder="1" applyAlignment="1">
      <alignment vertical="top" wrapText="1"/>
    </xf>
    <xf numFmtId="3" fontId="19" fillId="0" borderId="19" xfId="69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vertical="center" wrapText="1"/>
    </xf>
    <xf numFmtId="3" fontId="19" fillId="0" borderId="19" xfId="69" applyNumberFormat="1" applyFont="1" applyFill="1" applyBorder="1" applyAlignment="1">
      <alignment horizontal="left"/>
    </xf>
    <xf numFmtId="0" fontId="19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/>
    </xf>
    <xf numFmtId="3" fontId="19" fillId="0" borderId="19" xfId="69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top"/>
    </xf>
    <xf numFmtId="0" fontId="22" fillId="0" borderId="19" xfId="0" applyFont="1" applyFill="1" applyBorder="1" applyAlignment="1">
      <alignment vertical="center" wrapText="1"/>
    </xf>
    <xf numFmtId="3" fontId="19" fillId="0" borderId="19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vertical="center" wrapText="1"/>
    </xf>
    <xf numFmtId="172" fontId="19" fillId="0" borderId="19" xfId="69" applyNumberFormat="1" applyFont="1" applyFill="1" applyBorder="1" applyAlignment="1">
      <alignment horizontal="right" vertical="top"/>
    </xf>
    <xf numFmtId="3" fontId="19" fillId="0" borderId="19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23" fillId="0" borderId="19" xfId="0" applyFont="1" applyFill="1" applyBorder="1" applyAlignment="1">
      <alignment wrapText="1"/>
    </xf>
    <xf numFmtId="3" fontId="19" fillId="0" borderId="19" xfId="0" applyNumberFormat="1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wrapText="1"/>
    </xf>
    <xf numFmtId="0" fontId="25" fillId="0" borderId="0" xfId="0" applyFont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wrapText="1"/>
    </xf>
    <xf numFmtId="0" fontId="57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right" vertical="center" wrapText="1"/>
    </xf>
    <xf numFmtId="172" fontId="0" fillId="0" borderId="19" xfId="69" applyNumberFormat="1" applyFont="1" applyFill="1" applyBorder="1" applyAlignment="1">
      <alignment horizontal="right" vertical="center" wrapText="1"/>
    </xf>
    <xf numFmtId="172" fontId="20" fillId="0" borderId="0" xfId="69" applyNumberFormat="1" applyFont="1" applyFill="1" applyAlignment="1">
      <alignment/>
    </xf>
    <xf numFmtId="172" fontId="20" fillId="0" borderId="19" xfId="69" applyNumberFormat="1" applyFont="1" applyFill="1" applyBorder="1" applyAlignment="1">
      <alignment horizontal="center" vertical="center" wrapText="1"/>
    </xf>
    <xf numFmtId="172" fontId="0" fillId="0" borderId="19" xfId="69" applyNumberFormat="1" applyFont="1" applyFill="1" applyBorder="1" applyAlignment="1">
      <alignment vertical="center" wrapText="1"/>
    </xf>
    <xf numFmtId="172" fontId="19" fillId="0" borderId="19" xfId="69" applyNumberFormat="1" applyFont="1" applyFill="1" applyBorder="1" applyAlignment="1">
      <alignment horizontal="right"/>
    </xf>
    <xf numFmtId="172" fontId="20" fillId="0" borderId="19" xfId="69" applyNumberFormat="1" applyFont="1" applyFill="1" applyBorder="1" applyAlignment="1">
      <alignment horizontal="right" vertical="center" wrapText="1"/>
    </xf>
    <xf numFmtId="172" fontId="19" fillId="0" borderId="19" xfId="69" applyNumberFormat="1" applyFont="1" applyFill="1" applyBorder="1" applyAlignment="1">
      <alignment/>
    </xf>
    <xf numFmtId="172" fontId="0" fillId="0" borderId="19" xfId="69" applyNumberFormat="1" applyFont="1" applyFill="1" applyBorder="1" applyAlignment="1">
      <alignment horizontal="right" vertical="top" wrapText="1"/>
    </xf>
    <xf numFmtId="172" fontId="19" fillId="0" borderId="19" xfId="69" applyNumberFormat="1" applyFont="1" applyFill="1" applyBorder="1" applyAlignment="1">
      <alignment horizontal="right" vertical="center" wrapText="1"/>
    </xf>
    <xf numFmtId="172" fontId="19" fillId="0" borderId="19" xfId="69" applyNumberFormat="1" applyFont="1" applyFill="1" applyBorder="1" applyAlignment="1">
      <alignment horizontal="right" wrapText="1"/>
    </xf>
    <xf numFmtId="172" fontId="19" fillId="0" borderId="19" xfId="69" applyNumberFormat="1" applyFont="1" applyFill="1" applyBorder="1" applyAlignment="1">
      <alignment horizontal="right" vertical="center"/>
    </xf>
    <xf numFmtId="172" fontId="19" fillId="0" borderId="23" xfId="69" applyNumberFormat="1" applyFont="1" applyFill="1" applyBorder="1" applyAlignment="1">
      <alignment horizontal="right" vertical="center"/>
    </xf>
    <xf numFmtId="172" fontId="19" fillId="0" borderId="19" xfId="69" applyNumberFormat="1" applyFont="1" applyFill="1" applyBorder="1" applyAlignment="1">
      <alignment vertical="center" wrapText="1"/>
    </xf>
    <xf numFmtId="172" fontId="20" fillId="0" borderId="19" xfId="69" applyNumberFormat="1" applyFont="1" applyFill="1" applyBorder="1" applyAlignment="1">
      <alignment horizontal="right" vertical="center" wrapText="1"/>
    </xf>
    <xf numFmtId="172" fontId="24" fillId="0" borderId="0" xfId="69" applyNumberFormat="1" applyFont="1" applyAlignment="1">
      <alignment/>
    </xf>
    <xf numFmtId="172" fontId="0" fillId="0" borderId="0" xfId="69" applyNumberFormat="1" applyFont="1" applyFill="1" applyAlignment="1">
      <alignment/>
    </xf>
    <xf numFmtId="172" fontId="0" fillId="0" borderId="0" xfId="69" applyNumberFormat="1" applyFont="1" applyAlignment="1">
      <alignment/>
    </xf>
    <xf numFmtId="0" fontId="22" fillId="0" borderId="19" xfId="0" applyFont="1" applyFill="1" applyBorder="1" applyAlignment="1">
      <alignment vertical="top"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3" fontId="22" fillId="0" borderId="19" xfId="69" applyNumberFormat="1" applyFont="1" applyFill="1" applyBorder="1" applyAlignment="1">
      <alignment horizontal="right"/>
    </xf>
    <xf numFmtId="0" fontId="22" fillId="0" borderId="19" xfId="0" applyFont="1" applyFill="1" applyBorder="1" applyAlignment="1">
      <alignment horizontal="left"/>
    </xf>
    <xf numFmtId="172" fontId="20" fillId="0" borderId="19" xfId="69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2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22" fillId="0" borderId="19" xfId="69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172" fontId="0" fillId="0" borderId="19" xfId="69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right" vertical="top"/>
    </xf>
    <xf numFmtId="0" fontId="19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top"/>
    </xf>
    <xf numFmtId="3" fontId="20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horizontal="right" vertical="top"/>
    </xf>
    <xf numFmtId="0" fontId="19" fillId="0" borderId="19" xfId="0" applyFont="1" applyFill="1" applyBorder="1" applyAlignment="1">
      <alignment horizontal="left" vertical="center"/>
    </xf>
    <xf numFmtId="3" fontId="19" fillId="0" borderId="19" xfId="69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 vertical="top"/>
    </xf>
    <xf numFmtId="0" fontId="19" fillId="0" borderId="19" xfId="0" applyFont="1" applyFill="1" applyBorder="1" applyAlignment="1">
      <alignment vertical="center"/>
    </xf>
    <xf numFmtId="172" fontId="20" fillId="0" borderId="0" xfId="69" applyNumberFormat="1" applyFont="1" applyFill="1" applyBorder="1" applyAlignment="1">
      <alignment horizontal="right" wrapText="1"/>
    </xf>
    <xf numFmtId="0" fontId="0" fillId="0" borderId="23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71" fontId="0" fillId="0" borderId="0" xfId="69" applyFont="1" applyAlignment="1">
      <alignment/>
    </xf>
    <xf numFmtId="0" fontId="0" fillId="0" borderId="19" xfId="0" applyBorder="1" applyAlignment="1">
      <alignment/>
    </xf>
    <xf numFmtId="171" fontId="0" fillId="0" borderId="19" xfId="69" applyFont="1" applyBorder="1" applyAlignment="1">
      <alignment/>
    </xf>
    <xf numFmtId="171" fontId="20" fillId="0" borderId="19" xfId="69" applyFont="1" applyBorder="1" applyAlignment="1">
      <alignment/>
    </xf>
    <xf numFmtId="0" fontId="20" fillId="0" borderId="19" xfId="0" applyFont="1" applyBorder="1" applyAlignment="1">
      <alignment horizontal="center"/>
    </xf>
    <xf numFmtId="171" fontId="20" fillId="0" borderId="19" xfId="69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9" fontId="0" fillId="0" borderId="0" xfId="100" applyFont="1" applyAlignment="1">
      <alignment/>
    </xf>
    <xf numFmtId="0" fontId="59" fillId="0" borderId="19" xfId="0" applyFont="1" applyBorder="1" applyAlignment="1">
      <alignment vertical="center"/>
    </xf>
    <xf numFmtId="171" fontId="60" fillId="0" borderId="19" xfId="69" applyFont="1" applyBorder="1" applyAlignment="1">
      <alignment/>
    </xf>
    <xf numFmtId="9" fontId="60" fillId="0" borderId="19" xfId="100" applyFont="1" applyBorder="1" applyAlignment="1">
      <alignment/>
    </xf>
    <xf numFmtId="0" fontId="60" fillId="0" borderId="19" xfId="0" applyFont="1" applyBorder="1" applyAlignment="1">
      <alignment/>
    </xf>
    <xf numFmtId="0" fontId="56" fillId="0" borderId="19" xfId="0" applyFont="1" applyBorder="1" applyAlignment="1">
      <alignment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right" vertical="center"/>
    </xf>
    <xf numFmtId="0" fontId="61" fillId="0" borderId="19" xfId="0" applyFont="1" applyBorder="1" applyAlignment="1">
      <alignment vertical="center"/>
    </xf>
    <xf numFmtId="4" fontId="61" fillId="0" borderId="19" xfId="0" applyNumberFormat="1" applyFont="1" applyBorder="1" applyAlignment="1">
      <alignment horizontal="right" vertical="center"/>
    </xf>
    <xf numFmtId="171" fontId="56" fillId="0" borderId="19" xfId="69" applyFont="1" applyBorder="1" applyAlignment="1">
      <alignment/>
    </xf>
    <xf numFmtId="0" fontId="59" fillId="0" borderId="19" xfId="0" applyFont="1" applyBorder="1" applyAlignment="1">
      <alignment horizontal="justify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justify" vertical="center" wrapText="1"/>
    </xf>
    <xf numFmtId="3" fontId="59" fillId="0" borderId="19" xfId="0" applyNumberFormat="1" applyFont="1" applyBorder="1" applyAlignment="1">
      <alignment vertical="center"/>
    </xf>
    <xf numFmtId="0" fontId="61" fillId="55" borderId="19" xfId="0" applyFont="1" applyFill="1" applyBorder="1" applyAlignment="1">
      <alignment vertical="center"/>
    </xf>
    <xf numFmtId="0" fontId="59" fillId="55" borderId="19" xfId="0" applyFont="1" applyFill="1" applyBorder="1" applyAlignment="1">
      <alignment vertical="center"/>
    </xf>
    <xf numFmtId="3" fontId="59" fillId="55" borderId="19" xfId="0" applyNumberFormat="1" applyFont="1" applyFill="1" applyBorder="1" applyAlignment="1">
      <alignment vertical="center"/>
    </xf>
    <xf numFmtId="0" fontId="62" fillId="0" borderId="19" xfId="0" applyFont="1" applyBorder="1" applyAlignment="1">
      <alignment vertical="center"/>
    </xf>
    <xf numFmtId="3" fontId="62" fillId="0" borderId="19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4" fontId="59" fillId="0" borderId="19" xfId="0" applyNumberFormat="1" applyFont="1" applyBorder="1" applyAlignment="1">
      <alignment vertical="center"/>
    </xf>
    <xf numFmtId="4" fontId="59" fillId="0" borderId="19" xfId="0" applyNumberFormat="1" applyFont="1" applyBorder="1" applyAlignment="1">
      <alignment horizontal="center" vertical="center"/>
    </xf>
    <xf numFmtId="171" fontId="59" fillId="0" borderId="19" xfId="69" applyFont="1" applyFill="1" applyBorder="1" applyAlignment="1">
      <alignment wrapText="1"/>
    </xf>
    <xf numFmtId="171" fontId="63" fillId="0" borderId="19" xfId="69" applyFont="1" applyFill="1" applyBorder="1" applyAlignment="1">
      <alignment wrapText="1"/>
    </xf>
    <xf numFmtId="0" fontId="20" fillId="0" borderId="0" xfId="0" applyFont="1" applyAlignment="1">
      <alignment/>
    </xf>
    <xf numFmtId="172" fontId="0" fillId="0" borderId="0" xfId="69" applyNumberFormat="1" applyFont="1" applyFill="1" applyBorder="1" applyAlignment="1">
      <alignment/>
    </xf>
    <xf numFmtId="172" fontId="0" fillId="0" borderId="23" xfId="69" applyNumberFormat="1" applyFont="1" applyFill="1" applyBorder="1" applyAlignment="1">
      <alignment horizontal="center" vertical="center" wrapText="1"/>
    </xf>
    <xf numFmtId="171" fontId="39" fillId="0" borderId="19" xfId="69" applyFont="1" applyBorder="1" applyAlignment="1">
      <alignment/>
    </xf>
    <xf numFmtId="172" fontId="39" fillId="0" borderId="19" xfId="69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172" fontId="0" fillId="0" borderId="19" xfId="69" applyNumberFormat="1" applyFont="1" applyFill="1" applyBorder="1" applyAlignment="1">
      <alignment/>
    </xf>
    <xf numFmtId="0" fontId="0" fillId="0" borderId="19" xfId="0" applyBorder="1" applyAlignment="1">
      <alignment wrapText="1"/>
    </xf>
    <xf numFmtId="172" fontId="0" fillId="0" borderId="19" xfId="69" applyNumberFormat="1" applyFont="1" applyFill="1" applyBorder="1" applyAlignment="1">
      <alignment wrapText="1"/>
    </xf>
    <xf numFmtId="172" fontId="0" fillId="0" borderId="19" xfId="69" applyNumberFormat="1" applyFont="1" applyFill="1" applyBorder="1" applyAlignment="1">
      <alignment horizontal="right" wrapText="1"/>
    </xf>
    <xf numFmtId="171" fontId="0" fillId="0" borderId="0" xfId="69" applyFont="1" applyAlignment="1">
      <alignment wrapText="1"/>
    </xf>
    <xf numFmtId="171" fontId="0" fillId="0" borderId="0" xfId="0" applyNumberFormat="1" applyAlignment="1">
      <alignment wrapText="1"/>
    </xf>
    <xf numFmtId="172" fontId="0" fillId="0" borderId="0" xfId="69" applyNumberFormat="1" applyFont="1" applyFill="1" applyAlignment="1">
      <alignment wrapText="1"/>
    </xf>
    <xf numFmtId="172" fontId="20" fillId="0" borderId="0" xfId="69" applyNumberFormat="1" applyFont="1" applyFill="1" applyBorder="1" applyAlignment="1">
      <alignment/>
    </xf>
    <xf numFmtId="9" fontId="0" fillId="0" borderId="0" xfId="100" applyFont="1" applyFill="1" applyBorder="1" applyAlignment="1">
      <alignment horizontal="right"/>
    </xf>
    <xf numFmtId="172" fontId="0" fillId="0" borderId="0" xfId="69" applyNumberFormat="1" applyFont="1" applyFill="1" applyBorder="1" applyAlignment="1">
      <alignment horizontal="right"/>
    </xf>
    <xf numFmtId="3" fontId="59" fillId="55" borderId="19" xfId="0" applyNumberFormat="1" applyFont="1" applyFill="1" applyBorder="1" applyAlignment="1">
      <alignment horizontal="right" vertical="center"/>
    </xf>
    <xf numFmtId="171" fontId="60" fillId="0" borderId="19" xfId="69" applyFont="1" applyBorder="1" applyAlignment="1">
      <alignment horizontal="center"/>
    </xf>
    <xf numFmtId="9" fontId="56" fillId="0" borderId="19" xfId="100" applyFont="1" applyBorder="1" applyAlignment="1">
      <alignment/>
    </xf>
    <xf numFmtId="0" fontId="26" fillId="0" borderId="19" xfId="0" applyFont="1" applyFill="1" applyBorder="1" applyAlignment="1">
      <alignment horizontal="center" vertical="center" wrapText="1"/>
    </xf>
    <xf numFmtId="172" fontId="26" fillId="0" borderId="19" xfId="69" applyNumberFormat="1" applyFont="1" applyFill="1" applyBorder="1" applyAlignment="1">
      <alignment horizontal="center" vertical="center" wrapText="1"/>
    </xf>
    <xf numFmtId="10" fontId="26" fillId="0" borderId="19" xfId="69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/>
    </xf>
    <xf numFmtId="4" fontId="59" fillId="0" borderId="19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1" fillId="55" borderId="19" xfId="0" applyFont="1" applyFill="1" applyBorder="1" applyAlignment="1">
      <alignment horizontal="center" vertical="center"/>
    </xf>
    <xf numFmtId="0" fontId="61" fillId="55" borderId="22" xfId="0" applyFont="1" applyFill="1" applyBorder="1" applyAlignment="1">
      <alignment horizontal="center" vertical="center"/>
    </xf>
    <xf numFmtId="0" fontId="61" fillId="55" borderId="24" xfId="0" applyFont="1" applyFill="1" applyBorder="1" applyAlignment="1">
      <alignment horizontal="center" vertical="center"/>
    </xf>
    <xf numFmtId="0" fontId="61" fillId="55" borderId="23" xfId="0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te" xfId="96"/>
    <cellStyle name="Note 2" xfId="97"/>
    <cellStyle name="Output" xfId="98"/>
    <cellStyle name="Output 2" xfId="99"/>
    <cellStyle name="Percent" xfId="100"/>
    <cellStyle name="Percent 2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-2020%20KENYA\REQUISITION%202020\june%20requisition\june%202020-2\DEVELOPMENT%20REQUISITION-june%202020%20-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-JAN"/>
      <sheetName val="LEDGER"/>
      <sheetName val="Sheet1"/>
      <sheetName val="LIST OF PROJECT"/>
    </sheetNames>
    <sheetDataSet>
      <sheetData sheetId="2">
        <row r="17">
          <cell r="D17">
            <v>121000000</v>
          </cell>
        </row>
        <row r="18">
          <cell r="D18">
            <v>20000000</v>
          </cell>
        </row>
        <row r="19">
          <cell r="D19">
            <v>45000000</v>
          </cell>
        </row>
        <row r="20">
          <cell r="D20">
            <v>56000000</v>
          </cell>
        </row>
        <row r="21">
          <cell r="D21">
            <v>2000008</v>
          </cell>
        </row>
        <row r="22">
          <cell r="D22">
            <v>989376</v>
          </cell>
        </row>
        <row r="23">
          <cell r="D23">
            <v>696000</v>
          </cell>
        </row>
        <row r="24">
          <cell r="D24">
            <v>1000000</v>
          </cell>
        </row>
        <row r="29">
          <cell r="D29">
            <v>4100000</v>
          </cell>
        </row>
        <row r="34">
          <cell r="D34">
            <v>5000000</v>
          </cell>
        </row>
        <row r="35">
          <cell r="D35">
            <v>13000000</v>
          </cell>
        </row>
        <row r="36">
          <cell r="D36">
            <v>27441632</v>
          </cell>
        </row>
        <row r="37">
          <cell r="D37">
            <v>122000000</v>
          </cell>
        </row>
        <row r="38">
          <cell r="D38">
            <v>0</v>
          </cell>
        </row>
        <row r="39">
          <cell r="D39">
            <v>860000</v>
          </cell>
        </row>
        <row r="40">
          <cell r="D40">
            <v>1600000</v>
          </cell>
        </row>
        <row r="46">
          <cell r="D46">
            <v>7000000</v>
          </cell>
        </row>
        <row r="47">
          <cell r="D47">
            <v>3000000</v>
          </cell>
        </row>
        <row r="48">
          <cell r="D48">
            <v>4000000</v>
          </cell>
        </row>
        <row r="49">
          <cell r="D49">
            <v>3000000</v>
          </cell>
        </row>
        <row r="50">
          <cell r="D50">
            <v>5000000</v>
          </cell>
        </row>
        <row r="51">
          <cell r="D51">
            <v>5000000</v>
          </cell>
        </row>
        <row r="52">
          <cell r="D52">
            <v>2000000</v>
          </cell>
        </row>
        <row r="53">
          <cell r="D53">
            <v>2000000</v>
          </cell>
        </row>
        <row r="54">
          <cell r="D54">
            <v>20000000</v>
          </cell>
        </row>
        <row r="55">
          <cell r="D55">
            <v>11960000</v>
          </cell>
        </row>
        <row r="56">
          <cell r="D56">
            <v>6794955</v>
          </cell>
        </row>
        <row r="57">
          <cell r="D57">
            <v>3140955</v>
          </cell>
        </row>
        <row r="58">
          <cell r="D58">
            <v>5170955</v>
          </cell>
        </row>
        <row r="59">
          <cell r="D59">
            <v>7928032</v>
          </cell>
        </row>
        <row r="60">
          <cell r="D60">
            <v>11615747</v>
          </cell>
        </row>
        <row r="61">
          <cell r="D61">
            <v>8885600</v>
          </cell>
        </row>
        <row r="62">
          <cell r="D62">
            <v>12748400</v>
          </cell>
        </row>
        <row r="63">
          <cell r="D63">
            <v>11356400</v>
          </cell>
        </row>
        <row r="64">
          <cell r="D64">
            <v>10045600</v>
          </cell>
        </row>
        <row r="69">
          <cell r="D69">
            <v>6600000</v>
          </cell>
        </row>
        <row r="70">
          <cell r="D70">
            <v>3300000</v>
          </cell>
        </row>
        <row r="71">
          <cell r="D71">
            <v>9000000</v>
          </cell>
        </row>
        <row r="72">
          <cell r="D72">
            <v>1500000</v>
          </cell>
        </row>
        <row r="73">
          <cell r="D73">
            <v>3300000</v>
          </cell>
        </row>
        <row r="74">
          <cell r="D74">
            <v>4000000</v>
          </cell>
        </row>
        <row r="75">
          <cell r="D75">
            <v>6600000</v>
          </cell>
        </row>
        <row r="76">
          <cell r="D76">
            <v>6600000</v>
          </cell>
        </row>
        <row r="77">
          <cell r="D77">
            <v>3000000</v>
          </cell>
        </row>
        <row r="78">
          <cell r="D78">
            <v>41288298</v>
          </cell>
        </row>
        <row r="79">
          <cell r="D79">
            <v>12541623</v>
          </cell>
        </row>
        <row r="80">
          <cell r="D80">
            <v>9100000</v>
          </cell>
        </row>
        <row r="81">
          <cell r="D81">
            <v>2000000</v>
          </cell>
        </row>
        <row r="82">
          <cell r="D82">
            <v>33000000</v>
          </cell>
        </row>
        <row r="83">
          <cell r="D83">
            <v>4984000</v>
          </cell>
        </row>
        <row r="84">
          <cell r="D84">
            <v>262146</v>
          </cell>
        </row>
        <row r="85">
          <cell r="D85">
            <v>307724</v>
          </cell>
        </row>
        <row r="86">
          <cell r="D86">
            <v>826848</v>
          </cell>
        </row>
        <row r="87">
          <cell r="D87">
            <v>191980</v>
          </cell>
        </row>
        <row r="88">
          <cell r="D88">
            <v>31210000</v>
          </cell>
        </row>
        <row r="93">
          <cell r="D93">
            <v>1500000</v>
          </cell>
        </row>
        <row r="94">
          <cell r="D94">
            <v>10000000</v>
          </cell>
        </row>
        <row r="95">
          <cell r="D95">
            <v>1000000</v>
          </cell>
        </row>
        <row r="96">
          <cell r="D96">
            <v>8000000</v>
          </cell>
        </row>
        <row r="97">
          <cell r="D97">
            <v>150000</v>
          </cell>
        </row>
        <row r="98">
          <cell r="D98">
            <v>150000</v>
          </cell>
        </row>
        <row r="99">
          <cell r="D99">
            <v>120000000</v>
          </cell>
        </row>
        <row r="100">
          <cell r="D100">
            <v>2500000</v>
          </cell>
        </row>
        <row r="101">
          <cell r="D101">
            <v>6000000</v>
          </cell>
        </row>
        <row r="102">
          <cell r="D102">
            <v>80000000</v>
          </cell>
        </row>
        <row r="103">
          <cell r="D103">
            <v>1000000</v>
          </cell>
        </row>
        <row r="104">
          <cell r="D104">
            <v>10000000</v>
          </cell>
        </row>
        <row r="105">
          <cell r="D105">
            <v>7000000</v>
          </cell>
        </row>
        <row r="106">
          <cell r="D106">
            <v>8000000</v>
          </cell>
        </row>
        <row r="107">
          <cell r="D107">
            <v>6000000</v>
          </cell>
        </row>
        <row r="108">
          <cell r="D108">
            <v>4000000</v>
          </cell>
        </row>
        <row r="109">
          <cell r="D109">
            <v>1000000</v>
          </cell>
        </row>
        <row r="110">
          <cell r="D110">
            <v>3000000</v>
          </cell>
        </row>
        <row r="111">
          <cell r="D111">
            <v>4230969</v>
          </cell>
        </row>
        <row r="112">
          <cell r="D112">
            <v>5000000</v>
          </cell>
        </row>
        <row r="113">
          <cell r="D113">
            <v>3000000</v>
          </cell>
        </row>
        <row r="114">
          <cell r="D114">
            <v>6000000</v>
          </cell>
        </row>
        <row r="115">
          <cell r="D115">
            <v>5000000</v>
          </cell>
        </row>
        <row r="116">
          <cell r="D116">
            <v>4319512</v>
          </cell>
        </row>
        <row r="117">
          <cell r="D117">
            <v>1533935</v>
          </cell>
        </row>
        <row r="118">
          <cell r="D118">
            <v>1206159</v>
          </cell>
        </row>
        <row r="119">
          <cell r="D119">
            <v>2598723</v>
          </cell>
        </row>
        <row r="120">
          <cell r="D120">
            <v>1405923</v>
          </cell>
        </row>
        <row r="121">
          <cell r="D121">
            <v>665359</v>
          </cell>
        </row>
        <row r="122">
          <cell r="D122">
            <v>6000000</v>
          </cell>
        </row>
        <row r="123">
          <cell r="D123">
            <v>5000000</v>
          </cell>
        </row>
        <row r="124">
          <cell r="D124">
            <v>970688</v>
          </cell>
        </row>
        <row r="125">
          <cell r="D125">
            <v>126475</v>
          </cell>
        </row>
        <row r="126">
          <cell r="D126">
            <v>1195588</v>
          </cell>
        </row>
        <row r="127">
          <cell r="D127">
            <v>2177842</v>
          </cell>
        </row>
        <row r="128">
          <cell r="D128">
            <v>4547086</v>
          </cell>
        </row>
        <row r="129">
          <cell r="D129">
            <v>741185</v>
          </cell>
        </row>
        <row r="130">
          <cell r="D130">
            <v>4965207</v>
          </cell>
        </row>
        <row r="131">
          <cell r="D131">
            <v>681268</v>
          </cell>
        </row>
        <row r="132">
          <cell r="D132">
            <v>134930</v>
          </cell>
        </row>
        <row r="133">
          <cell r="D133">
            <v>128180</v>
          </cell>
        </row>
        <row r="134">
          <cell r="D134">
            <v>350000</v>
          </cell>
        </row>
        <row r="135">
          <cell r="D135">
            <v>128180</v>
          </cell>
        </row>
        <row r="136">
          <cell r="D136">
            <v>4055500</v>
          </cell>
        </row>
        <row r="137">
          <cell r="D137">
            <v>778575</v>
          </cell>
        </row>
        <row r="144">
          <cell r="D144">
            <v>2000000</v>
          </cell>
        </row>
        <row r="145">
          <cell r="D145">
            <v>2000000</v>
          </cell>
        </row>
        <row r="146">
          <cell r="D146">
            <v>2000000</v>
          </cell>
        </row>
        <row r="147">
          <cell r="D147">
            <v>400000</v>
          </cell>
        </row>
        <row r="148">
          <cell r="D148">
            <v>6500000</v>
          </cell>
        </row>
        <row r="149">
          <cell r="D149">
            <v>3000000</v>
          </cell>
        </row>
        <row r="150">
          <cell r="D150">
            <v>2000000</v>
          </cell>
        </row>
        <row r="151">
          <cell r="D151">
            <v>6000000</v>
          </cell>
        </row>
        <row r="152">
          <cell r="D152">
            <v>2000000</v>
          </cell>
        </row>
        <row r="153">
          <cell r="D153">
            <v>2000000</v>
          </cell>
        </row>
        <row r="160">
          <cell r="D160">
            <v>6000000</v>
          </cell>
        </row>
        <row r="161">
          <cell r="D161">
            <v>3000000</v>
          </cell>
        </row>
        <row r="162">
          <cell r="D162">
            <v>3000000</v>
          </cell>
        </row>
        <row r="163">
          <cell r="D163">
            <v>6000000</v>
          </cell>
        </row>
        <row r="164">
          <cell r="D164">
            <v>698658</v>
          </cell>
        </row>
        <row r="165">
          <cell r="D165">
            <v>3000000</v>
          </cell>
        </row>
        <row r="166">
          <cell r="D166">
            <v>2200000</v>
          </cell>
        </row>
        <row r="167">
          <cell r="D167">
            <v>4000000</v>
          </cell>
        </row>
        <row r="168">
          <cell r="D168">
            <v>9478595</v>
          </cell>
        </row>
        <row r="169">
          <cell r="D169">
            <v>1040000</v>
          </cell>
        </row>
        <row r="170">
          <cell r="D170">
            <v>1200000</v>
          </cell>
        </row>
        <row r="171">
          <cell r="D171">
            <v>1400000</v>
          </cell>
        </row>
        <row r="172">
          <cell r="D172">
            <v>2000000</v>
          </cell>
        </row>
        <row r="179">
          <cell r="D179">
            <v>3000000</v>
          </cell>
        </row>
        <row r="180">
          <cell r="D180">
            <v>1500000</v>
          </cell>
        </row>
        <row r="181">
          <cell r="D181">
            <v>6000000</v>
          </cell>
        </row>
        <row r="182">
          <cell r="D182">
            <v>10000000</v>
          </cell>
        </row>
        <row r="183">
          <cell r="D183">
            <v>10000000</v>
          </cell>
        </row>
        <row r="184">
          <cell r="D184">
            <v>7000000</v>
          </cell>
        </row>
        <row r="185">
          <cell r="D185">
            <v>10000000</v>
          </cell>
        </row>
        <row r="186">
          <cell r="D186">
            <v>7000000</v>
          </cell>
        </row>
        <row r="187">
          <cell r="D187">
            <v>90000000</v>
          </cell>
        </row>
        <row r="188">
          <cell r="D188">
            <v>7200000</v>
          </cell>
        </row>
        <row r="189">
          <cell r="D189">
            <v>7500000</v>
          </cell>
        </row>
        <row r="190">
          <cell r="D190">
            <v>5000000</v>
          </cell>
        </row>
        <row r="191">
          <cell r="D191">
            <v>6000000</v>
          </cell>
        </row>
        <row r="192">
          <cell r="D192">
            <v>2009961</v>
          </cell>
        </row>
        <row r="193">
          <cell r="D193">
            <v>2462112</v>
          </cell>
        </row>
        <row r="194">
          <cell r="D194">
            <v>8000000</v>
          </cell>
        </row>
        <row r="201">
          <cell r="D201">
            <v>5000000</v>
          </cell>
        </row>
        <row r="202">
          <cell r="D202">
            <v>5000000</v>
          </cell>
        </row>
        <row r="203">
          <cell r="D203">
            <v>5000000</v>
          </cell>
        </row>
        <row r="204">
          <cell r="D204">
            <v>5000000</v>
          </cell>
        </row>
        <row r="205">
          <cell r="D205">
            <v>3000000</v>
          </cell>
        </row>
        <row r="206">
          <cell r="D206">
            <v>5000000</v>
          </cell>
        </row>
        <row r="207">
          <cell r="D207">
            <v>5000000</v>
          </cell>
        </row>
        <row r="208">
          <cell r="D208">
            <v>5000000</v>
          </cell>
        </row>
        <row r="209">
          <cell r="D209">
            <v>29000000</v>
          </cell>
        </row>
        <row r="210">
          <cell r="D210">
            <v>3500000</v>
          </cell>
        </row>
        <row r="211">
          <cell r="D211">
            <v>14000000</v>
          </cell>
        </row>
        <row r="212">
          <cell r="D212">
            <v>1500000</v>
          </cell>
        </row>
        <row r="213">
          <cell r="D213">
            <v>750000</v>
          </cell>
        </row>
        <row r="214">
          <cell r="D214">
            <v>250000</v>
          </cell>
        </row>
        <row r="215">
          <cell r="D215">
            <v>1500000</v>
          </cell>
        </row>
        <row r="216">
          <cell r="D216">
            <v>500000</v>
          </cell>
        </row>
        <row r="217">
          <cell r="D217">
            <v>2000000</v>
          </cell>
        </row>
        <row r="218">
          <cell r="D218">
            <v>5000000</v>
          </cell>
        </row>
        <row r="219">
          <cell r="D219">
            <v>3000000</v>
          </cell>
        </row>
        <row r="220">
          <cell r="D220">
            <v>3000000</v>
          </cell>
        </row>
        <row r="221">
          <cell r="D221">
            <v>4000000</v>
          </cell>
        </row>
        <row r="222">
          <cell r="D222">
            <v>14040000</v>
          </cell>
        </row>
        <row r="223">
          <cell r="D223">
            <v>4756840</v>
          </cell>
        </row>
        <row r="228">
          <cell r="D228">
            <v>581390.08</v>
          </cell>
        </row>
        <row r="229">
          <cell r="D229">
            <v>3000000</v>
          </cell>
        </row>
        <row r="230">
          <cell r="D230">
            <v>1000000</v>
          </cell>
        </row>
        <row r="231">
          <cell r="D231">
            <v>1000000</v>
          </cell>
        </row>
        <row r="232">
          <cell r="D232">
            <v>26000000</v>
          </cell>
        </row>
        <row r="237">
          <cell r="D237">
            <v>10000000</v>
          </cell>
        </row>
        <row r="238">
          <cell r="D238">
            <v>2000000</v>
          </cell>
        </row>
        <row r="239">
          <cell r="D239">
            <v>2000000</v>
          </cell>
        </row>
        <row r="240">
          <cell r="D240">
            <v>1500000</v>
          </cell>
        </row>
        <row r="241">
          <cell r="D241">
            <v>5000000</v>
          </cell>
        </row>
        <row r="242">
          <cell r="D242">
            <v>5000000</v>
          </cell>
        </row>
        <row r="243">
          <cell r="D243">
            <v>11521643</v>
          </cell>
        </row>
        <row r="244">
          <cell r="D244">
            <v>76560</v>
          </cell>
        </row>
        <row r="251">
          <cell r="D251">
            <v>4550000</v>
          </cell>
        </row>
        <row r="252">
          <cell r="D252">
            <v>6000000</v>
          </cell>
        </row>
        <row r="253">
          <cell r="D253">
            <v>17000000</v>
          </cell>
        </row>
        <row r="254">
          <cell r="D254">
            <v>5000000</v>
          </cell>
        </row>
        <row r="255">
          <cell r="D255">
            <v>5000000</v>
          </cell>
        </row>
        <row r="256">
          <cell r="D256">
            <v>10000000</v>
          </cell>
        </row>
        <row r="257">
          <cell r="D257">
            <v>31900000</v>
          </cell>
        </row>
        <row r="258">
          <cell r="D258">
            <v>5864936.8</v>
          </cell>
        </row>
        <row r="259">
          <cell r="D259">
            <v>8086661.6</v>
          </cell>
        </row>
        <row r="260">
          <cell r="D260">
            <v>8755580.24</v>
          </cell>
        </row>
        <row r="261">
          <cell r="D261">
            <v>9844838.8</v>
          </cell>
        </row>
        <row r="262">
          <cell r="D262">
            <v>7930920</v>
          </cell>
        </row>
        <row r="263">
          <cell r="D263">
            <v>8426416.32</v>
          </cell>
        </row>
        <row r="264">
          <cell r="D264">
            <v>3637365.6</v>
          </cell>
        </row>
        <row r="265">
          <cell r="D265">
            <v>8479659.76</v>
          </cell>
        </row>
        <row r="266">
          <cell r="D266">
            <v>6716718.72</v>
          </cell>
        </row>
        <row r="267">
          <cell r="D267">
            <v>5926220.76</v>
          </cell>
        </row>
        <row r="268">
          <cell r="D268">
            <v>37928165</v>
          </cell>
        </row>
        <row r="269">
          <cell r="D269">
            <v>10000000</v>
          </cell>
        </row>
        <row r="270">
          <cell r="D270">
            <v>38000000</v>
          </cell>
        </row>
        <row r="271">
          <cell r="D271">
            <v>7246044</v>
          </cell>
        </row>
        <row r="272">
          <cell r="D272">
            <v>11950236</v>
          </cell>
        </row>
        <row r="273">
          <cell r="D273">
            <v>4632525</v>
          </cell>
        </row>
        <row r="278">
          <cell r="D278">
            <v>50000000</v>
          </cell>
        </row>
        <row r="279">
          <cell r="D279">
            <v>48247400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6"/>
  <sheetViews>
    <sheetView zoomScalePageLayoutView="0" workbookViewId="0" topLeftCell="A1">
      <selection activeCell="D33" sqref="D33"/>
    </sheetView>
  </sheetViews>
  <sheetFormatPr defaultColWidth="8.8515625" defaultRowHeight="12.75"/>
  <cols>
    <col min="1" max="1" width="2.140625" style="99" customWidth="1"/>
    <col min="2" max="2" width="12.00390625" style="100" customWidth="1"/>
    <col min="3" max="3" width="75.421875" style="100" customWidth="1"/>
    <col min="4" max="4" width="12.28125" style="99" bestFit="1" customWidth="1"/>
    <col min="5" max="16384" width="8.8515625" style="102" customWidth="1"/>
  </cols>
  <sheetData>
    <row r="1" ht="12" customHeight="1">
      <c r="C1" s="101" t="s">
        <v>1</v>
      </c>
    </row>
    <row r="2" ht="12" customHeight="1">
      <c r="C2" s="101" t="s">
        <v>208</v>
      </c>
    </row>
    <row r="3" ht="12" customHeight="1">
      <c r="C3" s="101" t="s">
        <v>20</v>
      </c>
    </row>
    <row r="4" ht="12" customHeight="1">
      <c r="C4" s="3" t="s">
        <v>22</v>
      </c>
    </row>
    <row r="5" ht="12" customHeight="1">
      <c r="C5" s="101"/>
    </row>
    <row r="6" spans="2:4" ht="21" customHeight="1">
      <c r="B6" s="103" t="s">
        <v>2</v>
      </c>
      <c r="C6" s="103" t="s">
        <v>0</v>
      </c>
      <c r="D6" s="130" t="s">
        <v>8</v>
      </c>
    </row>
    <row r="7" spans="2:4" ht="12" customHeight="1">
      <c r="B7" s="103"/>
      <c r="C7" s="103"/>
      <c r="D7" s="104" t="s">
        <v>325</v>
      </c>
    </row>
    <row r="8" spans="2:4" ht="12" customHeight="1">
      <c r="B8" s="90" t="s">
        <v>13</v>
      </c>
      <c r="C8" s="93" t="s">
        <v>10</v>
      </c>
      <c r="D8" s="105"/>
    </row>
    <row r="9" spans="2:4" ht="12" customHeight="1">
      <c r="B9" s="106"/>
      <c r="C9" s="107" t="s">
        <v>95</v>
      </c>
      <c r="D9" s="41">
        <f>LEDGER!I8</f>
        <v>0</v>
      </c>
    </row>
    <row r="10" spans="2:4" ht="23.25" customHeight="1">
      <c r="B10" s="106"/>
      <c r="C10" s="107" t="s">
        <v>97</v>
      </c>
      <c r="D10" s="41">
        <f>LEDGER!I9</f>
        <v>0</v>
      </c>
    </row>
    <row r="11" spans="2:4" ht="12" customHeight="1">
      <c r="B11" s="106"/>
      <c r="C11" s="107" t="s">
        <v>99</v>
      </c>
      <c r="D11" s="41">
        <f>LEDGER!I10</f>
        <v>0</v>
      </c>
    </row>
    <row r="12" spans="2:4" ht="12" customHeight="1">
      <c r="B12" s="108"/>
      <c r="C12" s="107" t="s">
        <v>100</v>
      </c>
      <c r="D12" s="41">
        <f>LEDGER!I11</f>
        <v>0</v>
      </c>
    </row>
    <row r="13" spans="2:4" ht="12" customHeight="1">
      <c r="B13" s="108"/>
      <c r="C13" s="43" t="s">
        <v>70</v>
      </c>
      <c r="D13" s="41">
        <f>LEDGER!I12</f>
        <v>0</v>
      </c>
    </row>
    <row r="14" spans="2:4" ht="12" customHeight="1">
      <c r="B14" s="108"/>
      <c r="C14" s="107" t="s">
        <v>71</v>
      </c>
      <c r="D14" s="41">
        <f>LEDGER!I13</f>
        <v>0</v>
      </c>
    </row>
    <row r="15" spans="2:4" ht="12" customHeight="1">
      <c r="B15" s="108"/>
      <c r="C15" s="45" t="s">
        <v>72</v>
      </c>
      <c r="D15" s="41">
        <f>LEDGER!I14</f>
        <v>0</v>
      </c>
    </row>
    <row r="16" spans="2:4" ht="12" customHeight="1">
      <c r="B16" s="108"/>
      <c r="C16" s="45" t="s">
        <v>27</v>
      </c>
      <c r="D16" s="41">
        <f>LEDGER!I15</f>
        <v>0</v>
      </c>
    </row>
    <row r="17" spans="2:4" ht="12" customHeight="1">
      <c r="B17" s="108"/>
      <c r="C17" s="86" t="s">
        <v>3</v>
      </c>
      <c r="D17" s="87">
        <f>SUM(D9:D16)</f>
        <v>0</v>
      </c>
    </row>
    <row r="18" spans="2:4" ht="12" customHeight="1">
      <c r="B18" s="108"/>
      <c r="C18" s="50"/>
      <c r="D18" s="41"/>
    </row>
    <row r="19" spans="2:4" ht="12" customHeight="1">
      <c r="B19" s="108"/>
      <c r="C19" s="45"/>
      <c r="D19" s="41"/>
    </row>
    <row r="20" spans="2:4" ht="12" customHeight="1">
      <c r="B20" s="108" t="s">
        <v>59</v>
      </c>
      <c r="C20" s="86" t="s">
        <v>60</v>
      </c>
      <c r="D20" s="41"/>
    </row>
    <row r="21" spans="2:4" ht="12" customHeight="1">
      <c r="B21" s="90"/>
      <c r="C21" s="93" t="s">
        <v>73</v>
      </c>
      <c r="D21" s="41">
        <f>LEDGER!I20</f>
        <v>0</v>
      </c>
    </row>
    <row r="22" spans="2:4" ht="12" customHeight="1">
      <c r="B22" s="90"/>
      <c r="C22" s="93"/>
      <c r="D22" s="89">
        <f>SUM(D21)</f>
        <v>0</v>
      </c>
    </row>
    <row r="23" spans="2:4" ht="12" customHeight="1">
      <c r="B23" s="90"/>
      <c r="C23" s="93"/>
      <c r="D23" s="89"/>
    </row>
    <row r="24" spans="2:4" ht="12" customHeight="1">
      <c r="B24" s="90" t="s">
        <v>14</v>
      </c>
      <c r="C24" s="93" t="s">
        <v>57</v>
      </c>
      <c r="D24" s="105"/>
    </row>
    <row r="25" spans="2:4" ht="12" customHeight="1">
      <c r="B25" s="110"/>
      <c r="C25" s="45" t="s">
        <v>106</v>
      </c>
      <c r="D25" s="41">
        <f>LEDGER!I24</f>
        <v>0</v>
      </c>
    </row>
    <row r="26" spans="2:4" ht="12" customHeight="1">
      <c r="B26" s="110"/>
      <c r="C26" s="110" t="s">
        <v>108</v>
      </c>
      <c r="D26" s="41">
        <f>LEDGER!I25</f>
        <v>2460000</v>
      </c>
    </row>
    <row r="27" spans="2:4" ht="12" customHeight="1">
      <c r="B27" s="110"/>
      <c r="C27" s="110" t="s">
        <v>110</v>
      </c>
      <c r="D27" s="41">
        <f>LEDGER!I26</f>
        <v>0</v>
      </c>
    </row>
    <row r="28" spans="2:4" ht="12" customHeight="1">
      <c r="B28" s="90"/>
      <c r="C28" s="93" t="s">
        <v>112</v>
      </c>
      <c r="D28" s="41">
        <f>LEDGER!I27</f>
        <v>0</v>
      </c>
    </row>
    <row r="29" spans="2:4" ht="12" customHeight="1">
      <c r="B29" s="111"/>
      <c r="C29" s="112" t="s">
        <v>28</v>
      </c>
      <c r="D29" s="41">
        <f>LEDGER!I28</f>
        <v>0</v>
      </c>
    </row>
    <row r="30" spans="2:4" ht="12" customHeight="1">
      <c r="B30" s="111"/>
      <c r="C30" s="112" t="s">
        <v>115</v>
      </c>
      <c r="D30" s="41">
        <f>LEDGER!I29</f>
        <v>0</v>
      </c>
    </row>
    <row r="31" spans="2:4" ht="12" customHeight="1">
      <c r="B31" s="111"/>
      <c r="C31" s="112" t="s">
        <v>117</v>
      </c>
      <c r="D31" s="41">
        <f>LEDGER!I30</f>
        <v>0</v>
      </c>
    </row>
    <row r="32" spans="2:4" ht="12" customHeight="1">
      <c r="B32" s="111"/>
      <c r="C32" s="45"/>
      <c r="D32" s="41"/>
    </row>
    <row r="33" spans="2:4" ht="12" customHeight="1">
      <c r="B33" s="111"/>
      <c r="C33" s="112"/>
      <c r="D33" s="87">
        <f>SUM(D25:D32)</f>
        <v>2460000</v>
      </c>
    </row>
    <row r="34" spans="2:4" ht="12" customHeight="1">
      <c r="B34" s="111"/>
      <c r="C34" s="45"/>
      <c r="D34" s="41"/>
    </row>
    <row r="35" spans="2:4" ht="12" customHeight="1">
      <c r="B35" s="106" t="s">
        <v>62</v>
      </c>
      <c r="C35" s="85" t="s">
        <v>58</v>
      </c>
      <c r="D35" s="41"/>
    </row>
    <row r="36" spans="2:4" ht="12" customHeight="1">
      <c r="B36" s="111"/>
      <c r="C36" s="45" t="s">
        <v>239</v>
      </c>
      <c r="D36" s="41">
        <f>LEDGER!I35</f>
        <v>0</v>
      </c>
    </row>
    <row r="37" spans="2:4" ht="12" customHeight="1">
      <c r="B37" s="110"/>
      <c r="C37" s="110" t="s">
        <v>241</v>
      </c>
      <c r="D37" s="41">
        <f>LEDGER!I36</f>
        <v>0</v>
      </c>
    </row>
    <row r="38" spans="2:4" ht="12" customHeight="1">
      <c r="B38" s="110"/>
      <c r="C38" s="110" t="s">
        <v>242</v>
      </c>
      <c r="D38" s="41">
        <f>LEDGER!I37</f>
        <v>0</v>
      </c>
    </row>
    <row r="39" spans="2:4" ht="12" customHeight="1">
      <c r="B39" s="90"/>
      <c r="C39" s="94" t="s">
        <v>243</v>
      </c>
      <c r="D39" s="41">
        <f>LEDGER!I38</f>
        <v>0</v>
      </c>
    </row>
    <row r="40" spans="2:4" ht="12" customHeight="1">
      <c r="B40" s="110"/>
      <c r="C40" s="112" t="s">
        <v>244</v>
      </c>
      <c r="D40" s="41">
        <f>LEDGER!I39</f>
        <v>0</v>
      </c>
    </row>
    <row r="41" spans="2:4" ht="12" customHeight="1">
      <c r="B41" s="110"/>
      <c r="C41" s="113" t="s">
        <v>246</v>
      </c>
      <c r="D41" s="41">
        <f>LEDGER!I40</f>
        <v>0</v>
      </c>
    </row>
    <row r="42" spans="2:4" ht="12" customHeight="1">
      <c r="B42" s="110"/>
      <c r="C42" s="113" t="s">
        <v>246</v>
      </c>
      <c r="D42" s="41">
        <f>LEDGER!I41</f>
        <v>0</v>
      </c>
    </row>
    <row r="43" spans="2:4" ht="12" customHeight="1">
      <c r="B43" s="110"/>
      <c r="C43" s="113" t="s">
        <v>248</v>
      </c>
      <c r="D43" s="41">
        <f>LEDGER!I42</f>
        <v>0</v>
      </c>
    </row>
    <row r="44" spans="2:4" ht="12" customHeight="1">
      <c r="B44" s="110"/>
      <c r="C44" s="50" t="s">
        <v>29</v>
      </c>
      <c r="D44" s="41">
        <f>LEDGER!I43</f>
        <v>27793987</v>
      </c>
    </row>
    <row r="45" spans="2:4" ht="12" customHeight="1">
      <c r="B45" s="110"/>
      <c r="C45" s="50" t="s">
        <v>31</v>
      </c>
      <c r="D45" s="41">
        <f>LEDGER!I44</f>
        <v>0</v>
      </c>
    </row>
    <row r="46" spans="2:4" ht="12" customHeight="1">
      <c r="B46" s="110"/>
      <c r="C46" s="50" t="s">
        <v>33</v>
      </c>
      <c r="D46" s="41">
        <f>LEDGER!I45</f>
        <v>0</v>
      </c>
    </row>
    <row r="47" spans="2:4" ht="12" customHeight="1">
      <c r="B47" s="110"/>
      <c r="C47" s="50" t="s">
        <v>74</v>
      </c>
      <c r="D47" s="41">
        <f>LEDGER!I46</f>
        <v>0</v>
      </c>
    </row>
    <row r="48" spans="2:4" ht="12" customHeight="1">
      <c r="B48" s="110"/>
      <c r="C48" s="50" t="s">
        <v>75</v>
      </c>
      <c r="D48" s="41">
        <f>LEDGER!I47</f>
        <v>0</v>
      </c>
    </row>
    <row r="49" spans="2:4" ht="12" customHeight="1">
      <c r="B49" s="110"/>
      <c r="C49" s="50" t="s">
        <v>76</v>
      </c>
      <c r="D49" s="41">
        <f>LEDGER!I48</f>
        <v>0</v>
      </c>
    </row>
    <row r="50" spans="2:4" ht="12" customHeight="1">
      <c r="B50" s="90"/>
      <c r="C50" s="94" t="s">
        <v>249</v>
      </c>
      <c r="D50" s="41">
        <f>LEDGER!I49</f>
        <v>0</v>
      </c>
    </row>
    <row r="51" spans="2:4" ht="12" customHeight="1">
      <c r="B51" s="90"/>
      <c r="C51" s="94" t="s">
        <v>250</v>
      </c>
      <c r="D51" s="41">
        <f>LEDGER!I50</f>
        <v>0</v>
      </c>
    </row>
    <row r="52" spans="2:4" ht="12" customHeight="1">
      <c r="B52" s="90"/>
      <c r="C52" s="93"/>
      <c r="D52" s="105"/>
    </row>
    <row r="53" spans="2:4" ht="12" customHeight="1">
      <c r="B53" s="94"/>
      <c r="C53" s="50"/>
      <c r="D53" s="41"/>
    </row>
    <row r="54" spans="2:4" ht="12" customHeight="1">
      <c r="B54" s="94"/>
      <c r="C54" s="114" t="s">
        <v>3</v>
      </c>
      <c r="D54" s="41">
        <f>SUM(D36:D53)</f>
        <v>27793987</v>
      </c>
    </row>
    <row r="55" spans="2:4" ht="12" customHeight="1">
      <c r="B55" s="94"/>
      <c r="C55" s="50"/>
      <c r="D55" s="41"/>
    </row>
    <row r="56" spans="2:4" ht="12" customHeight="1">
      <c r="B56" s="93" t="s">
        <v>15</v>
      </c>
      <c r="C56" s="84" t="s">
        <v>11</v>
      </c>
      <c r="D56" s="41"/>
    </row>
    <row r="57" spans="2:4" ht="12" customHeight="1">
      <c r="B57" s="94"/>
      <c r="C57" s="107" t="s">
        <v>120</v>
      </c>
      <c r="D57" s="41">
        <f>LEDGER!I56</f>
        <v>0</v>
      </c>
    </row>
    <row r="58" spans="2:4" ht="12" customHeight="1">
      <c r="B58" s="94"/>
      <c r="C58" s="52" t="s">
        <v>122</v>
      </c>
      <c r="D58" s="41">
        <f>LEDGER!I57</f>
        <v>0</v>
      </c>
    </row>
    <row r="59" spans="2:4" ht="12" customHeight="1">
      <c r="B59" s="94"/>
      <c r="C59" s="50" t="s">
        <v>124</v>
      </c>
      <c r="D59" s="41">
        <f>LEDGER!I58</f>
        <v>0</v>
      </c>
    </row>
    <row r="60" spans="2:4" ht="12" customHeight="1">
      <c r="B60" s="94"/>
      <c r="C60" s="50" t="s">
        <v>126</v>
      </c>
      <c r="D60" s="41">
        <f>LEDGER!I59</f>
        <v>0</v>
      </c>
    </row>
    <row r="61" spans="2:4" ht="12" customHeight="1">
      <c r="B61" s="94"/>
      <c r="C61" s="50" t="s">
        <v>128</v>
      </c>
      <c r="D61" s="41">
        <f>LEDGER!I60</f>
        <v>0</v>
      </c>
    </row>
    <row r="62" spans="2:4" ht="12" customHeight="1">
      <c r="B62" s="94"/>
      <c r="C62" s="50" t="s">
        <v>130</v>
      </c>
      <c r="D62" s="41">
        <f>LEDGER!I61</f>
        <v>0</v>
      </c>
    </row>
    <row r="63" spans="2:4" ht="12" customHeight="1">
      <c r="B63" s="94"/>
      <c r="C63" s="45" t="s">
        <v>132</v>
      </c>
      <c r="D63" s="41">
        <f>LEDGER!I62</f>
        <v>0</v>
      </c>
    </row>
    <row r="64" spans="2:4" ht="12" customHeight="1">
      <c r="B64" s="94"/>
      <c r="C64" s="94" t="s">
        <v>133</v>
      </c>
      <c r="D64" s="41">
        <f>LEDGER!I63</f>
        <v>0</v>
      </c>
    </row>
    <row r="65" spans="2:4" ht="12" customHeight="1">
      <c r="B65" s="90"/>
      <c r="C65" s="94" t="s">
        <v>134</v>
      </c>
      <c r="D65" s="41">
        <f>LEDGER!I64</f>
        <v>0</v>
      </c>
    </row>
    <row r="66" spans="2:4" ht="12" customHeight="1">
      <c r="B66" s="90"/>
      <c r="C66" s="94" t="s">
        <v>135</v>
      </c>
      <c r="D66" s="41">
        <f>LEDGER!I65</f>
        <v>0</v>
      </c>
    </row>
    <row r="67" spans="2:4" ht="12" customHeight="1">
      <c r="B67" s="94"/>
      <c r="C67" s="115" t="s">
        <v>136</v>
      </c>
      <c r="D67" s="41">
        <f>LEDGER!I66</f>
        <v>0</v>
      </c>
    </row>
    <row r="68" spans="2:4" ht="11.25" customHeight="1">
      <c r="B68" s="94"/>
      <c r="C68" s="107" t="s">
        <v>137</v>
      </c>
      <c r="D68" s="41">
        <f>LEDGER!I67</f>
        <v>0</v>
      </c>
    </row>
    <row r="69" spans="2:4" ht="12" customHeight="1">
      <c r="B69" s="94"/>
      <c r="C69" s="107" t="s">
        <v>138</v>
      </c>
      <c r="D69" s="41">
        <f>LEDGER!I68</f>
        <v>0</v>
      </c>
    </row>
    <row r="70" spans="2:4" ht="12" customHeight="1">
      <c r="B70" s="94"/>
      <c r="C70" s="115" t="s">
        <v>139</v>
      </c>
      <c r="D70" s="41">
        <f>LEDGER!I69</f>
        <v>0</v>
      </c>
    </row>
    <row r="71" spans="2:4" ht="12" customHeight="1">
      <c r="B71" s="94"/>
      <c r="C71" s="115" t="s">
        <v>140</v>
      </c>
      <c r="D71" s="41">
        <f>LEDGER!I70</f>
        <v>0</v>
      </c>
    </row>
    <row r="72" spans="2:4" ht="12" customHeight="1">
      <c r="B72" s="94"/>
      <c r="C72" s="115" t="s">
        <v>141</v>
      </c>
      <c r="D72" s="41">
        <f>LEDGER!I71</f>
        <v>0</v>
      </c>
    </row>
    <row r="73" spans="2:4" ht="12" customHeight="1">
      <c r="B73" s="94"/>
      <c r="C73" s="45" t="s">
        <v>142</v>
      </c>
      <c r="D73" s="41">
        <f>LEDGER!I72</f>
        <v>0</v>
      </c>
    </row>
    <row r="74" spans="2:4" ht="12" customHeight="1">
      <c r="B74" s="94"/>
      <c r="C74" s="94" t="s">
        <v>143</v>
      </c>
      <c r="D74" s="41">
        <f>LEDGER!I73</f>
        <v>0</v>
      </c>
    </row>
    <row r="75" spans="2:4" ht="12" customHeight="1">
      <c r="B75" s="90"/>
      <c r="C75" s="94" t="s">
        <v>144</v>
      </c>
      <c r="D75" s="41">
        <f>LEDGER!I74</f>
        <v>0</v>
      </c>
    </row>
    <row r="76" spans="2:4" ht="12" customHeight="1">
      <c r="B76" s="90"/>
      <c r="C76" s="93"/>
      <c r="D76" s="105"/>
    </row>
    <row r="77" spans="2:4" ht="12" customHeight="1">
      <c r="B77" s="94"/>
      <c r="C77" s="107"/>
      <c r="D77" s="41"/>
    </row>
    <row r="78" spans="2:4" ht="11.25" customHeight="1">
      <c r="B78" s="94"/>
      <c r="C78" s="116" t="s">
        <v>3</v>
      </c>
      <c r="D78" s="87">
        <f>SUM(D57:D77)</f>
        <v>0</v>
      </c>
    </row>
    <row r="79" spans="2:4" ht="12" customHeight="1">
      <c r="B79" s="94"/>
      <c r="C79" s="55"/>
      <c r="D79" s="41"/>
    </row>
    <row r="80" spans="2:4" ht="12" customHeight="1">
      <c r="B80" s="93" t="s">
        <v>16</v>
      </c>
      <c r="C80" s="117" t="s">
        <v>61</v>
      </c>
      <c r="D80" s="41"/>
    </row>
    <row r="81" spans="2:4" ht="12" customHeight="1">
      <c r="B81" s="94"/>
      <c r="C81" s="107" t="s">
        <v>145</v>
      </c>
      <c r="D81" s="41">
        <f>LEDGER!I80</f>
        <v>0</v>
      </c>
    </row>
    <row r="82" spans="2:4" ht="12" customHeight="1">
      <c r="B82" s="94"/>
      <c r="C82" s="107" t="s">
        <v>146</v>
      </c>
      <c r="D82" s="41">
        <f>LEDGER!I81</f>
        <v>703850.35</v>
      </c>
    </row>
    <row r="83" spans="2:4" ht="12" customHeight="1">
      <c r="B83" s="94"/>
      <c r="C83" s="45" t="s">
        <v>148</v>
      </c>
      <c r="D83" s="41">
        <f>LEDGER!I82</f>
        <v>2891068</v>
      </c>
    </row>
    <row r="84" spans="2:4" ht="12" customHeight="1">
      <c r="B84" s="94"/>
      <c r="C84" s="45" t="s">
        <v>150</v>
      </c>
      <c r="D84" s="41">
        <f>LEDGER!I83</f>
        <v>0</v>
      </c>
    </row>
    <row r="85" spans="2:4" ht="12" customHeight="1">
      <c r="B85" s="94"/>
      <c r="C85" s="45" t="s">
        <v>152</v>
      </c>
      <c r="D85" s="41">
        <f>LEDGER!I84</f>
        <v>0</v>
      </c>
    </row>
    <row r="86" spans="2:4" ht="12" customHeight="1">
      <c r="B86" s="94"/>
      <c r="C86" s="45" t="s">
        <v>154</v>
      </c>
      <c r="D86" s="41">
        <f>LEDGER!I85</f>
        <v>0</v>
      </c>
    </row>
    <row r="87" spans="2:4" ht="12" customHeight="1">
      <c r="B87" s="94"/>
      <c r="C87" s="45" t="s">
        <v>156</v>
      </c>
      <c r="D87" s="41">
        <f>LEDGER!I86</f>
        <v>0</v>
      </c>
    </row>
    <row r="88" spans="2:4" ht="12" customHeight="1">
      <c r="B88" s="94"/>
      <c r="C88" s="45" t="s">
        <v>158</v>
      </c>
      <c r="D88" s="41">
        <f>LEDGER!I87</f>
        <v>0</v>
      </c>
    </row>
    <row r="89" spans="2:4" ht="12" customHeight="1">
      <c r="B89" s="94"/>
      <c r="C89" s="45" t="s">
        <v>160</v>
      </c>
      <c r="D89" s="41">
        <f>LEDGER!I88</f>
        <v>0</v>
      </c>
    </row>
    <row r="90" spans="2:4" ht="12" customHeight="1">
      <c r="B90" s="94"/>
      <c r="C90" s="95" t="s">
        <v>161</v>
      </c>
      <c r="D90" s="41">
        <f>LEDGER!I89</f>
        <v>0</v>
      </c>
    </row>
    <row r="91" spans="2:4" ht="12" customHeight="1">
      <c r="B91" s="90"/>
      <c r="C91" s="95" t="s">
        <v>162</v>
      </c>
      <c r="D91" s="41">
        <f>LEDGER!I90</f>
        <v>0</v>
      </c>
    </row>
    <row r="92" spans="2:4" ht="12" customHeight="1">
      <c r="B92" s="90"/>
      <c r="C92" s="95" t="s">
        <v>164</v>
      </c>
      <c r="D92" s="41">
        <f>LEDGER!I91</f>
        <v>0</v>
      </c>
    </row>
    <row r="93" spans="2:4" ht="12" customHeight="1">
      <c r="B93" s="90"/>
      <c r="C93" s="50" t="s">
        <v>166</v>
      </c>
      <c r="D93" s="41">
        <f>LEDGER!I92</f>
        <v>0</v>
      </c>
    </row>
    <row r="94" spans="2:4" ht="12" customHeight="1">
      <c r="B94" s="90"/>
      <c r="C94" s="107" t="s">
        <v>167</v>
      </c>
      <c r="D94" s="41">
        <f>LEDGER!I93</f>
        <v>0</v>
      </c>
    </row>
    <row r="95" spans="2:4" ht="13.5" customHeight="1">
      <c r="B95" s="90"/>
      <c r="C95" s="107" t="s">
        <v>41</v>
      </c>
      <c r="D95" s="41">
        <f>LEDGER!I94</f>
        <v>0</v>
      </c>
    </row>
    <row r="96" spans="2:4" ht="24" customHeight="1">
      <c r="B96" s="90"/>
      <c r="C96" s="107" t="s">
        <v>77</v>
      </c>
      <c r="D96" s="41">
        <f>LEDGER!I95</f>
        <v>0</v>
      </c>
    </row>
    <row r="97" spans="2:4" ht="12" customHeight="1">
      <c r="B97" s="90"/>
      <c r="C97" s="107" t="s">
        <v>173</v>
      </c>
      <c r="D97" s="41">
        <f>LEDGER!I96</f>
        <v>0</v>
      </c>
    </row>
    <row r="98" spans="2:4" ht="12" customHeight="1">
      <c r="B98" s="90"/>
      <c r="C98" s="107"/>
      <c r="D98" s="41"/>
    </row>
    <row r="99" spans="2:4" ht="12" customHeight="1">
      <c r="B99" s="90"/>
      <c r="C99" s="107"/>
      <c r="D99" s="41"/>
    </row>
    <row r="100" spans="2:4" ht="13.5" customHeight="1">
      <c r="B100" s="90"/>
      <c r="C100" s="107" t="s">
        <v>3</v>
      </c>
      <c r="D100" s="87">
        <f>SUM(D81:D99)</f>
        <v>3594918.35</v>
      </c>
    </row>
    <row r="101" spans="2:4" ht="12.75" customHeight="1">
      <c r="B101" s="90"/>
      <c r="C101" s="107"/>
      <c r="D101" s="41"/>
    </row>
    <row r="102" spans="2:4" ht="12.75" customHeight="1">
      <c r="B102" s="90" t="s">
        <v>63</v>
      </c>
      <c r="C102" s="116" t="s">
        <v>64</v>
      </c>
      <c r="D102" s="41"/>
    </row>
    <row r="103" spans="2:4" ht="12.75" customHeight="1">
      <c r="B103" s="90"/>
      <c r="C103" s="107" t="s">
        <v>253</v>
      </c>
      <c r="D103" s="41">
        <f>LEDGER!I102</f>
        <v>0</v>
      </c>
    </row>
    <row r="104" spans="2:4" ht="12.75" customHeight="1">
      <c r="B104" s="90"/>
      <c r="C104" s="107" t="s">
        <v>255</v>
      </c>
      <c r="D104" s="41">
        <f>LEDGER!I103</f>
        <v>0</v>
      </c>
    </row>
    <row r="105" spans="2:4" ht="12.75" customHeight="1">
      <c r="B105" s="90"/>
      <c r="C105" s="107" t="s">
        <v>257</v>
      </c>
      <c r="D105" s="41">
        <f>LEDGER!I104</f>
        <v>0</v>
      </c>
    </row>
    <row r="106" spans="2:4" ht="12.75" customHeight="1">
      <c r="B106" s="90"/>
      <c r="C106" s="107" t="s">
        <v>253</v>
      </c>
      <c r="D106" s="41">
        <f>LEDGER!I105</f>
        <v>0</v>
      </c>
    </row>
    <row r="107" spans="2:4" ht="12.75" customHeight="1">
      <c r="B107" s="90"/>
      <c r="C107" s="107" t="s">
        <v>259</v>
      </c>
      <c r="D107" s="41">
        <f>LEDGER!I106</f>
        <v>0</v>
      </c>
    </row>
    <row r="108" spans="2:4" ht="12.75" customHeight="1">
      <c r="B108" s="90"/>
      <c r="C108" s="107" t="s">
        <v>260</v>
      </c>
      <c r="D108" s="41">
        <f>LEDGER!I107</f>
        <v>0</v>
      </c>
    </row>
    <row r="109" spans="2:4" ht="12.75" customHeight="1">
      <c r="B109" s="90"/>
      <c r="C109" s="107" t="s">
        <v>253</v>
      </c>
      <c r="D109" s="41">
        <f>LEDGER!I108</f>
        <v>0</v>
      </c>
    </row>
    <row r="110" spans="2:4" ht="12.75" customHeight="1">
      <c r="B110" s="90"/>
      <c r="C110" s="107" t="s">
        <v>40</v>
      </c>
      <c r="D110" s="41">
        <f>LEDGER!I109</f>
        <v>0</v>
      </c>
    </row>
    <row r="111" spans="2:4" ht="12.75" customHeight="1">
      <c r="B111" s="90"/>
      <c r="C111" s="115" t="s">
        <v>262</v>
      </c>
      <c r="D111" s="41">
        <f>LEDGER!I110</f>
        <v>0</v>
      </c>
    </row>
    <row r="112" spans="2:4" ht="12.75" customHeight="1">
      <c r="B112" s="90"/>
      <c r="C112" s="107" t="s">
        <v>263</v>
      </c>
      <c r="D112" s="41">
        <f>LEDGER!I111</f>
        <v>0</v>
      </c>
    </row>
    <row r="113" spans="2:4" ht="12.75" customHeight="1">
      <c r="B113" s="90"/>
      <c r="C113" s="50" t="s">
        <v>265</v>
      </c>
      <c r="D113" s="41">
        <f>LEDGER!I112</f>
        <v>0</v>
      </c>
    </row>
    <row r="114" spans="2:4" ht="12.75" customHeight="1">
      <c r="B114" s="90"/>
      <c r="C114" s="107" t="s">
        <v>266</v>
      </c>
      <c r="D114" s="41">
        <f>LEDGER!I113</f>
        <v>0</v>
      </c>
    </row>
    <row r="115" spans="2:4" ht="12.75" customHeight="1">
      <c r="B115" s="90"/>
      <c r="C115" s="127" t="s">
        <v>267</v>
      </c>
      <c r="D115" s="41">
        <f>LEDGER!I114</f>
        <v>0</v>
      </c>
    </row>
    <row r="116" spans="2:4" ht="12.75" customHeight="1">
      <c r="B116" s="90"/>
      <c r="C116" s="46" t="s">
        <v>269</v>
      </c>
      <c r="D116" s="41">
        <f>LEDGER!I115</f>
        <v>0</v>
      </c>
    </row>
    <row r="117" spans="2:4" ht="12.75" customHeight="1">
      <c r="B117" s="90"/>
      <c r="C117" s="46" t="s">
        <v>271</v>
      </c>
      <c r="D117" s="41">
        <f>LEDGER!I116</f>
        <v>0</v>
      </c>
    </row>
    <row r="118" spans="2:4" ht="12.75" customHeight="1">
      <c r="B118" s="90"/>
      <c r="C118" s="46" t="s">
        <v>273</v>
      </c>
      <c r="D118" s="41">
        <f>LEDGER!I117</f>
        <v>0</v>
      </c>
    </row>
    <row r="119" spans="2:4" ht="12.75" customHeight="1">
      <c r="B119" s="90"/>
      <c r="C119" s="46" t="s">
        <v>274</v>
      </c>
      <c r="D119" s="41">
        <f>LEDGER!I118</f>
        <v>0</v>
      </c>
    </row>
    <row r="120" spans="2:4" ht="12.75" customHeight="1">
      <c r="B120" s="90"/>
      <c r="C120" s="46" t="s">
        <v>275</v>
      </c>
      <c r="D120" s="41">
        <f>LEDGER!I119</f>
        <v>0</v>
      </c>
    </row>
    <row r="121" spans="2:4" ht="12.75" customHeight="1">
      <c r="B121" s="90"/>
      <c r="C121" s="46" t="s">
        <v>39</v>
      </c>
      <c r="D121" s="41">
        <f>LEDGER!I120</f>
        <v>0</v>
      </c>
    </row>
    <row r="122" spans="2:4" ht="12.75" customHeight="1">
      <c r="B122" s="90"/>
      <c r="C122" s="46" t="s">
        <v>39</v>
      </c>
      <c r="D122" s="41">
        <f>LEDGER!I121</f>
        <v>0</v>
      </c>
    </row>
    <row r="123" spans="2:4" ht="12.75" customHeight="1">
      <c r="B123" s="90"/>
      <c r="C123" s="46" t="s">
        <v>39</v>
      </c>
      <c r="D123" s="41">
        <f>LEDGER!I122</f>
        <v>0</v>
      </c>
    </row>
    <row r="124" spans="2:4" ht="12.75" customHeight="1">
      <c r="B124" s="90"/>
      <c r="C124" s="46" t="s">
        <v>277</v>
      </c>
      <c r="D124" s="41">
        <f>LEDGER!I123</f>
        <v>0</v>
      </c>
    </row>
    <row r="125" spans="2:4" ht="12.75" customHeight="1">
      <c r="B125" s="90"/>
      <c r="C125" s="46" t="s">
        <v>42</v>
      </c>
      <c r="D125" s="41">
        <f>LEDGER!I124</f>
        <v>0</v>
      </c>
    </row>
    <row r="126" spans="2:4" ht="12.75" customHeight="1">
      <c r="B126" s="90"/>
      <c r="C126" s="46"/>
      <c r="D126" s="41"/>
    </row>
    <row r="127" spans="2:4" ht="12.75" customHeight="1">
      <c r="B127" s="90"/>
      <c r="C127" s="88" t="s">
        <v>3</v>
      </c>
      <c r="D127" s="87">
        <f>SUM(D103:D126)</f>
        <v>0</v>
      </c>
    </row>
    <row r="128" spans="2:4" ht="12.75" customHeight="1">
      <c r="B128" s="90"/>
      <c r="C128" s="46"/>
      <c r="D128" s="41"/>
    </row>
    <row r="129" spans="2:4" ht="12.75" customHeight="1">
      <c r="B129" s="90" t="s">
        <v>17</v>
      </c>
      <c r="C129" s="118" t="s">
        <v>55</v>
      </c>
      <c r="D129" s="41"/>
    </row>
    <row r="130" spans="2:4" ht="12.75" customHeight="1">
      <c r="B130" s="90"/>
      <c r="C130" s="46" t="s">
        <v>175</v>
      </c>
      <c r="D130" s="41">
        <f>LEDGER!I129</f>
        <v>0</v>
      </c>
    </row>
    <row r="131" spans="2:4" ht="12.75" customHeight="1">
      <c r="B131" s="90"/>
      <c r="C131" s="46" t="s">
        <v>177</v>
      </c>
      <c r="D131" s="41">
        <f>LEDGER!I130</f>
        <v>0</v>
      </c>
    </row>
    <row r="132" spans="2:4" ht="12.75" customHeight="1">
      <c r="B132" s="90"/>
      <c r="C132" s="46" t="s">
        <v>179</v>
      </c>
      <c r="D132" s="41">
        <f>LEDGER!I131</f>
        <v>0</v>
      </c>
    </row>
    <row r="133" spans="2:4" ht="12.75" customHeight="1">
      <c r="B133" s="90"/>
      <c r="C133" s="46" t="s">
        <v>181</v>
      </c>
      <c r="D133" s="41">
        <f>LEDGER!I132</f>
        <v>0</v>
      </c>
    </row>
    <row r="134" spans="2:4" ht="12.75" customHeight="1">
      <c r="B134" s="90"/>
      <c r="C134" s="46" t="s">
        <v>182</v>
      </c>
      <c r="D134" s="41">
        <f>LEDGER!I133</f>
        <v>0</v>
      </c>
    </row>
    <row r="135" spans="2:4" ht="12.75" customHeight="1">
      <c r="B135" s="90"/>
      <c r="C135" s="46" t="s">
        <v>183</v>
      </c>
      <c r="D135" s="41">
        <f>LEDGER!I134</f>
        <v>0</v>
      </c>
    </row>
    <row r="136" spans="2:4" ht="12.75" customHeight="1">
      <c r="B136" s="90"/>
      <c r="C136" s="46" t="s">
        <v>184</v>
      </c>
      <c r="D136" s="41">
        <f>LEDGER!I135</f>
        <v>0</v>
      </c>
    </row>
    <row r="137" spans="2:4" ht="12.75" customHeight="1">
      <c r="B137" s="90"/>
      <c r="C137" s="46" t="s">
        <v>185</v>
      </c>
      <c r="D137" s="41">
        <f>LEDGER!I136</f>
        <v>0</v>
      </c>
    </row>
    <row r="138" spans="2:4" ht="12.75" customHeight="1">
      <c r="B138" s="90"/>
      <c r="C138" s="46" t="s">
        <v>186</v>
      </c>
      <c r="D138" s="41">
        <f>LEDGER!I137</f>
        <v>0</v>
      </c>
    </row>
    <row r="139" spans="2:4" ht="12.75" customHeight="1">
      <c r="B139" s="90"/>
      <c r="C139" s="46" t="s">
        <v>187</v>
      </c>
      <c r="D139" s="41">
        <f>LEDGER!I138</f>
        <v>0</v>
      </c>
    </row>
    <row r="140" spans="2:4" ht="23.25" customHeight="1">
      <c r="B140" s="90"/>
      <c r="C140" s="46" t="s">
        <v>50</v>
      </c>
      <c r="D140" s="41">
        <f>LEDGER!I139</f>
        <v>0</v>
      </c>
    </row>
    <row r="141" spans="2:4" ht="12" customHeight="1">
      <c r="B141" s="90"/>
      <c r="C141" s="46" t="s">
        <v>52</v>
      </c>
      <c r="D141" s="41">
        <f>LEDGER!I140</f>
        <v>0</v>
      </c>
    </row>
    <row r="142" spans="2:4" ht="24" customHeight="1">
      <c r="B142" s="90"/>
      <c r="C142" s="46" t="s">
        <v>188</v>
      </c>
      <c r="D142" s="41">
        <f>LEDGER!I141</f>
        <v>0</v>
      </c>
    </row>
    <row r="143" spans="2:4" ht="12" customHeight="1">
      <c r="B143" s="90"/>
      <c r="C143" s="95" t="s">
        <v>189</v>
      </c>
      <c r="D143" s="41">
        <f>LEDGER!I142</f>
        <v>0</v>
      </c>
    </row>
    <row r="144" spans="2:4" ht="12" customHeight="1">
      <c r="B144" s="90"/>
      <c r="C144" s="126" t="s">
        <v>190</v>
      </c>
      <c r="D144" s="41">
        <f>LEDGER!I143</f>
        <v>0</v>
      </c>
    </row>
    <row r="145" spans="2:4" ht="12" customHeight="1">
      <c r="B145" s="90"/>
      <c r="C145" s="95" t="s">
        <v>191</v>
      </c>
      <c r="D145" s="41">
        <f>LEDGER!I144</f>
        <v>0</v>
      </c>
    </row>
    <row r="146" spans="2:4" ht="12" customHeight="1">
      <c r="B146" s="90"/>
      <c r="C146" s="107" t="s">
        <v>192</v>
      </c>
      <c r="D146" s="41">
        <f>LEDGER!I145</f>
        <v>0</v>
      </c>
    </row>
    <row r="147" spans="2:4" ht="12" customHeight="1">
      <c r="B147" s="90"/>
      <c r="C147" s="107" t="s">
        <v>78</v>
      </c>
      <c r="D147" s="41">
        <f>LEDGER!I146</f>
        <v>0</v>
      </c>
    </row>
    <row r="148" spans="2:4" ht="12" customHeight="1">
      <c r="B148" s="90"/>
      <c r="C148" s="45" t="s">
        <v>193</v>
      </c>
      <c r="D148" s="41">
        <f>LEDGER!I147</f>
        <v>0</v>
      </c>
    </row>
    <row r="149" spans="2:4" ht="12" customHeight="1">
      <c r="B149" s="90"/>
      <c r="C149" s="107" t="s">
        <v>79</v>
      </c>
      <c r="D149" s="41">
        <f>LEDGER!I148</f>
        <v>0</v>
      </c>
    </row>
    <row r="150" spans="2:4" ht="12" customHeight="1">
      <c r="B150" s="90"/>
      <c r="C150" s="119" t="s">
        <v>80</v>
      </c>
      <c r="D150" s="41">
        <f>LEDGER!I149</f>
        <v>0</v>
      </c>
    </row>
    <row r="151" spans="2:4" ht="12" customHeight="1">
      <c r="B151" s="90"/>
      <c r="C151" s="95" t="s">
        <v>194</v>
      </c>
      <c r="D151" s="41">
        <f>LEDGER!I150</f>
        <v>0</v>
      </c>
    </row>
    <row r="152" spans="2:4" ht="12" customHeight="1">
      <c r="B152" s="90"/>
      <c r="C152" s="95" t="s">
        <v>196</v>
      </c>
      <c r="D152" s="41">
        <f>LEDGER!I151</f>
        <v>0</v>
      </c>
    </row>
    <row r="153" spans="2:4" ht="12" customHeight="1">
      <c r="B153" s="90"/>
      <c r="C153" s="95" t="s">
        <v>81</v>
      </c>
      <c r="D153" s="41">
        <f>LEDGER!I152</f>
        <v>0</v>
      </c>
    </row>
    <row r="154" spans="2:4" ht="12" customHeight="1">
      <c r="B154" s="90"/>
      <c r="C154" s="107" t="s">
        <v>82</v>
      </c>
      <c r="D154" s="41">
        <f>LEDGER!I153</f>
        <v>0</v>
      </c>
    </row>
    <row r="155" spans="2:4" ht="12" customHeight="1">
      <c r="B155" s="90"/>
      <c r="C155" s="107" t="s">
        <v>197</v>
      </c>
      <c r="D155" s="41">
        <f>LEDGER!I154</f>
        <v>0</v>
      </c>
    </row>
    <row r="156" spans="2:4" ht="12" customHeight="1">
      <c r="B156" s="90"/>
      <c r="C156" s="107" t="s">
        <v>83</v>
      </c>
      <c r="D156" s="41">
        <f>LEDGER!I155</f>
        <v>0</v>
      </c>
    </row>
    <row r="157" spans="2:4" ht="12" customHeight="1">
      <c r="B157" s="90"/>
      <c r="C157" s="107" t="s">
        <v>198</v>
      </c>
      <c r="D157" s="41">
        <f>LEDGER!I156</f>
        <v>0</v>
      </c>
    </row>
    <row r="158" spans="2:4" ht="12" customHeight="1">
      <c r="B158" s="90"/>
      <c r="C158" s="107" t="s">
        <v>84</v>
      </c>
      <c r="D158" s="41">
        <f>LEDGER!I157</f>
        <v>0</v>
      </c>
    </row>
    <row r="159" spans="2:4" ht="12" customHeight="1">
      <c r="B159" s="90"/>
      <c r="C159" s="45" t="s">
        <v>199</v>
      </c>
      <c r="D159" s="41">
        <f>LEDGER!I158</f>
        <v>0</v>
      </c>
    </row>
    <row r="160" spans="2:4" ht="12" customHeight="1">
      <c r="B160" s="90"/>
      <c r="C160" s="45" t="s">
        <v>85</v>
      </c>
      <c r="D160" s="41">
        <f>LEDGER!I159</f>
        <v>0</v>
      </c>
    </row>
    <row r="161" spans="2:4" ht="12" customHeight="1">
      <c r="B161" s="90"/>
      <c r="C161" s="45" t="s">
        <v>86</v>
      </c>
      <c r="D161" s="41">
        <f>LEDGER!I160</f>
        <v>0</v>
      </c>
    </row>
    <row r="162" spans="2:4" ht="12" customHeight="1">
      <c r="B162" s="90"/>
      <c r="C162" s="45" t="s">
        <v>87</v>
      </c>
      <c r="D162" s="41">
        <f>LEDGER!I161</f>
        <v>0</v>
      </c>
    </row>
    <row r="163" spans="2:4" ht="12" customHeight="1">
      <c r="B163" s="90"/>
      <c r="C163" s="45" t="s">
        <v>88</v>
      </c>
      <c r="D163" s="41">
        <f>LEDGER!I162</f>
        <v>0</v>
      </c>
    </row>
    <row r="164" spans="2:4" ht="12" customHeight="1">
      <c r="B164" s="90"/>
      <c r="C164" s="45" t="s">
        <v>200</v>
      </c>
      <c r="D164" s="41">
        <f>LEDGER!I163</f>
        <v>0</v>
      </c>
    </row>
    <row r="165" spans="2:4" ht="12" customHeight="1">
      <c r="B165" s="90"/>
      <c r="C165" s="94" t="s">
        <v>89</v>
      </c>
      <c r="D165" s="41">
        <f>LEDGER!I164</f>
        <v>0</v>
      </c>
    </row>
    <row r="166" spans="2:4" ht="12" customHeight="1">
      <c r="B166" s="90"/>
      <c r="C166" s="94" t="s">
        <v>201</v>
      </c>
      <c r="D166" s="41">
        <f>LEDGER!I165</f>
        <v>0</v>
      </c>
    </row>
    <row r="167" spans="2:4" ht="12" customHeight="1">
      <c r="B167" s="90"/>
      <c r="C167" s="94" t="s">
        <v>90</v>
      </c>
      <c r="D167" s="41">
        <f>LEDGER!I166</f>
        <v>0</v>
      </c>
    </row>
    <row r="168" spans="2:4" ht="12" customHeight="1">
      <c r="B168" s="94"/>
      <c r="C168" s="107" t="s">
        <v>202</v>
      </c>
      <c r="D168" s="41">
        <f>LEDGER!I167</f>
        <v>0</v>
      </c>
    </row>
    <row r="169" spans="2:4" ht="12" customHeight="1">
      <c r="B169" s="94"/>
      <c r="C169" s="107" t="s">
        <v>203</v>
      </c>
      <c r="D169" s="41">
        <f>LEDGER!I168</f>
        <v>0</v>
      </c>
    </row>
    <row r="170" spans="2:4" ht="12" customHeight="1">
      <c r="B170" s="94"/>
      <c r="C170" s="107" t="s">
        <v>204</v>
      </c>
      <c r="D170" s="41">
        <f>LEDGER!I169</f>
        <v>0</v>
      </c>
    </row>
    <row r="171" spans="2:4" ht="12" customHeight="1">
      <c r="B171" s="94"/>
      <c r="C171" s="107" t="s">
        <v>205</v>
      </c>
      <c r="D171" s="41">
        <f>LEDGER!I170</f>
        <v>0</v>
      </c>
    </row>
    <row r="172" spans="2:4" ht="12" customHeight="1">
      <c r="B172" s="94"/>
      <c r="C172" s="107" t="s">
        <v>206</v>
      </c>
      <c r="D172" s="41">
        <f>LEDGER!I171</f>
        <v>0</v>
      </c>
    </row>
    <row r="173" spans="2:4" ht="12" customHeight="1">
      <c r="B173" s="94"/>
      <c r="C173" s="107" t="s">
        <v>206</v>
      </c>
      <c r="D173" s="41">
        <f>LEDGER!I172</f>
        <v>4055500</v>
      </c>
    </row>
    <row r="174" spans="2:4" ht="12" customHeight="1">
      <c r="B174" s="94"/>
      <c r="C174" s="45" t="s">
        <v>207</v>
      </c>
      <c r="D174" s="41">
        <f>LEDGER!I173</f>
        <v>0</v>
      </c>
    </row>
    <row r="175" spans="2:4" ht="24" customHeight="1">
      <c r="B175" s="94"/>
      <c r="C175" s="86" t="s">
        <v>3</v>
      </c>
      <c r="D175" s="87">
        <f>SUM(D130:D174)</f>
        <v>4055500</v>
      </c>
    </row>
    <row r="176" spans="2:4" ht="12" customHeight="1">
      <c r="B176" s="94"/>
      <c r="C176" s="45"/>
      <c r="D176" s="41"/>
    </row>
    <row r="177" spans="2:4" ht="12" customHeight="1">
      <c r="B177" s="93" t="s">
        <v>65</v>
      </c>
      <c r="C177" s="85" t="s">
        <v>56</v>
      </c>
      <c r="D177" s="41"/>
    </row>
    <row r="178" spans="2:4" ht="12" customHeight="1">
      <c r="B178" s="94"/>
      <c r="C178" s="94" t="s">
        <v>279</v>
      </c>
      <c r="D178" s="41">
        <f>LEDGER!I177</f>
        <v>0</v>
      </c>
    </row>
    <row r="179" spans="2:4" ht="12" customHeight="1">
      <c r="B179" s="94"/>
      <c r="C179" s="94" t="s">
        <v>53</v>
      </c>
      <c r="D179" s="41">
        <f>LEDGER!I178</f>
        <v>0</v>
      </c>
    </row>
    <row r="180" spans="2:4" ht="12" customHeight="1">
      <c r="B180" s="90"/>
      <c r="C180" s="94" t="s">
        <v>54</v>
      </c>
      <c r="D180" s="41">
        <f>LEDGER!I179</f>
        <v>0</v>
      </c>
    </row>
    <row r="181" spans="2:4" ht="12" customHeight="1">
      <c r="B181" s="94"/>
      <c r="C181" s="107" t="s">
        <v>54</v>
      </c>
      <c r="D181" s="41">
        <f>LEDGER!I180</f>
        <v>0</v>
      </c>
    </row>
    <row r="182" spans="2:4" ht="12" customHeight="1">
      <c r="B182" s="94"/>
      <c r="C182" s="107" t="s">
        <v>281</v>
      </c>
      <c r="D182" s="41">
        <f>LEDGER!I181</f>
        <v>2510187.8</v>
      </c>
    </row>
    <row r="183" spans="2:4" ht="12" customHeight="1">
      <c r="B183" s="94"/>
      <c r="C183" s="107"/>
      <c r="D183" s="41"/>
    </row>
    <row r="184" spans="2:4" ht="12" customHeight="1">
      <c r="B184" s="94"/>
      <c r="C184" s="86" t="s">
        <v>3</v>
      </c>
      <c r="D184" s="87">
        <f>SUM(D178:D182)</f>
        <v>2510187.8</v>
      </c>
    </row>
    <row r="185" spans="2:4" ht="12" customHeight="1">
      <c r="B185" s="94"/>
      <c r="C185" s="93"/>
      <c r="D185" s="109"/>
    </row>
    <row r="186" spans="2:4" ht="12" customHeight="1">
      <c r="B186" s="120" t="s">
        <v>18</v>
      </c>
      <c r="C186" s="120" t="s">
        <v>12</v>
      </c>
      <c r="D186" s="105"/>
    </row>
    <row r="187" spans="2:4" ht="12.75">
      <c r="B187" s="94"/>
      <c r="C187" s="95" t="s">
        <v>209</v>
      </c>
      <c r="D187" s="41">
        <f>LEDGER!I185</f>
        <v>0</v>
      </c>
    </row>
    <row r="188" spans="2:4" ht="12.75">
      <c r="B188" s="94"/>
      <c r="C188" s="95" t="s">
        <v>210</v>
      </c>
      <c r="D188" s="41">
        <f>LEDGER!I186</f>
        <v>0</v>
      </c>
    </row>
    <row r="189" spans="2:4" ht="12.75">
      <c r="B189" s="93"/>
      <c r="C189" s="95" t="s">
        <v>211</v>
      </c>
      <c r="D189" s="41">
        <f>LEDGER!I187</f>
        <v>0</v>
      </c>
    </row>
    <row r="190" spans="2:4" ht="12.75">
      <c r="B190" s="90"/>
      <c r="C190" s="95" t="s">
        <v>212</v>
      </c>
      <c r="D190" s="41">
        <f>LEDGER!I188</f>
        <v>0</v>
      </c>
    </row>
    <row r="191" spans="2:4" ht="15" customHeight="1">
      <c r="B191" s="90"/>
      <c r="C191" s="95" t="s">
        <v>213</v>
      </c>
      <c r="D191" s="41">
        <f>LEDGER!I189</f>
        <v>0</v>
      </c>
    </row>
    <row r="192" spans="2:4" ht="15" customHeight="1">
      <c r="B192" s="94"/>
      <c r="C192" s="95" t="s">
        <v>214</v>
      </c>
      <c r="D192" s="41">
        <f>LEDGER!I190</f>
        <v>0</v>
      </c>
    </row>
    <row r="193" spans="2:4" ht="15" customHeight="1">
      <c r="B193" s="90"/>
      <c r="C193" s="95" t="s">
        <v>215</v>
      </c>
      <c r="D193" s="41">
        <f>LEDGER!I191</f>
        <v>0</v>
      </c>
    </row>
    <row r="194" spans="2:4" ht="15" customHeight="1">
      <c r="B194" s="94"/>
      <c r="C194" s="95" t="s">
        <v>217</v>
      </c>
      <c r="D194" s="41">
        <f>LEDGER!I192</f>
        <v>4867447</v>
      </c>
    </row>
    <row r="195" spans="2:4" ht="15" customHeight="1">
      <c r="B195" s="90"/>
      <c r="C195" s="95" t="s">
        <v>218</v>
      </c>
      <c r="D195" s="41">
        <f>LEDGER!I193</f>
        <v>0</v>
      </c>
    </row>
    <row r="196" spans="2:4" ht="15" customHeight="1">
      <c r="B196" s="91"/>
      <c r="C196" s="95" t="s">
        <v>219</v>
      </c>
      <c r="D196" s="41">
        <f>LEDGER!I194</f>
        <v>0</v>
      </c>
    </row>
    <row r="197" spans="2:4" ht="15" customHeight="1">
      <c r="B197" s="90"/>
      <c r="C197" s="93" t="s">
        <v>3</v>
      </c>
      <c r="D197" s="89">
        <f>SUM(D187:D196)</f>
        <v>4867447</v>
      </c>
    </row>
    <row r="198" spans="2:4" ht="15" customHeight="1">
      <c r="B198" s="91"/>
      <c r="C198" s="94"/>
      <c r="D198" s="94"/>
    </row>
    <row r="199" spans="2:4" ht="15" customHeight="1">
      <c r="B199" s="90" t="s">
        <v>66</v>
      </c>
      <c r="C199" s="93" t="s">
        <v>69</v>
      </c>
      <c r="D199" s="89"/>
    </row>
    <row r="200" spans="2:4" ht="15" customHeight="1">
      <c r="B200" s="90"/>
      <c r="C200" s="95" t="s">
        <v>220</v>
      </c>
      <c r="D200" s="41">
        <f>LEDGER!I199</f>
        <v>0</v>
      </c>
    </row>
    <row r="201" spans="2:4" ht="15" customHeight="1">
      <c r="B201" s="91"/>
      <c r="C201" s="95" t="s">
        <v>222</v>
      </c>
      <c r="D201" s="41">
        <f>LEDGER!I200</f>
        <v>0</v>
      </c>
    </row>
    <row r="202" spans="2:4" ht="15" customHeight="1">
      <c r="B202" s="90"/>
      <c r="C202" s="95" t="s">
        <v>224</v>
      </c>
      <c r="D202" s="41">
        <f>LEDGER!I201</f>
        <v>0</v>
      </c>
    </row>
    <row r="203" spans="2:4" ht="15" customHeight="1">
      <c r="B203" s="91"/>
      <c r="C203" s="95" t="s">
        <v>225</v>
      </c>
      <c r="D203" s="41">
        <f>LEDGER!I202</f>
        <v>0</v>
      </c>
    </row>
    <row r="204" spans="2:4" ht="15" customHeight="1">
      <c r="B204" s="94"/>
      <c r="C204" s="95" t="s">
        <v>226</v>
      </c>
      <c r="D204" s="41">
        <f>LEDGER!I203</f>
        <v>0</v>
      </c>
    </row>
    <row r="205" spans="2:4" ht="15" customHeight="1">
      <c r="B205" s="94"/>
      <c r="C205" s="95" t="s">
        <v>227</v>
      </c>
      <c r="D205" s="41">
        <f>LEDGER!I204</f>
        <v>0</v>
      </c>
    </row>
    <row r="206" spans="2:4" ht="15" customHeight="1">
      <c r="B206" s="94"/>
      <c r="C206" s="95" t="s">
        <v>228</v>
      </c>
      <c r="D206" s="41">
        <f>LEDGER!I205</f>
        <v>0</v>
      </c>
    </row>
    <row r="207" spans="2:4" ht="15" customHeight="1">
      <c r="B207" s="94"/>
      <c r="C207" s="95" t="s">
        <v>230</v>
      </c>
      <c r="D207" s="41">
        <f>LEDGER!I206</f>
        <v>0</v>
      </c>
    </row>
    <row r="208" spans="2:4" ht="15" customHeight="1">
      <c r="B208" s="94"/>
      <c r="C208" s="95" t="s">
        <v>232</v>
      </c>
      <c r="D208" s="41">
        <f>LEDGER!I207</f>
        <v>0</v>
      </c>
    </row>
    <row r="209" spans="2:4" ht="15" customHeight="1">
      <c r="B209" s="94"/>
      <c r="C209" s="95" t="s">
        <v>233</v>
      </c>
      <c r="D209" s="41">
        <f>LEDGER!I208</f>
        <v>0</v>
      </c>
    </row>
    <row r="210" spans="2:4" ht="15" customHeight="1">
      <c r="B210" s="94"/>
      <c r="C210" s="95" t="s">
        <v>234</v>
      </c>
      <c r="D210" s="41">
        <f>LEDGER!I209</f>
        <v>0</v>
      </c>
    </row>
    <row r="211" spans="2:4" ht="15" customHeight="1">
      <c r="B211" s="94"/>
      <c r="C211" s="95" t="s">
        <v>236</v>
      </c>
      <c r="D211" s="41">
        <f>LEDGER!I210</f>
        <v>0</v>
      </c>
    </row>
    <row r="212" spans="2:4" ht="15" customHeight="1">
      <c r="B212" s="94"/>
      <c r="C212" s="95" t="s">
        <v>237</v>
      </c>
      <c r="D212" s="41">
        <f>LEDGER!I211</f>
        <v>0</v>
      </c>
    </row>
    <row r="213" spans="2:4" ht="15" customHeight="1">
      <c r="B213" s="94"/>
      <c r="C213" s="94"/>
      <c r="D213" s="94"/>
    </row>
    <row r="214" spans="2:4" ht="15" customHeight="1">
      <c r="B214" s="94"/>
      <c r="C214" s="120" t="s">
        <v>3</v>
      </c>
      <c r="D214" s="121">
        <f>SUM(D200:D213)</f>
        <v>0</v>
      </c>
    </row>
    <row r="215" spans="2:4" ht="15" customHeight="1">
      <c r="B215" s="94"/>
      <c r="C215" s="120"/>
      <c r="D215" s="120"/>
    </row>
    <row r="216" spans="2:4" ht="15" customHeight="1">
      <c r="B216" s="120" t="s">
        <v>67</v>
      </c>
      <c r="C216" s="120" t="s">
        <v>68</v>
      </c>
      <c r="D216" s="94"/>
    </row>
    <row r="217" spans="2:4" ht="15" customHeight="1">
      <c r="B217" s="94"/>
      <c r="C217" s="94" t="s">
        <v>282</v>
      </c>
      <c r="D217" s="41">
        <f>LEDGER!I216</f>
        <v>0</v>
      </c>
    </row>
    <row r="218" spans="2:4" ht="15" customHeight="1">
      <c r="B218" s="94"/>
      <c r="C218" s="94" t="s">
        <v>284</v>
      </c>
      <c r="D218" s="41">
        <f>LEDGER!I217</f>
        <v>0</v>
      </c>
    </row>
    <row r="219" spans="2:4" ht="15" customHeight="1">
      <c r="B219" s="94"/>
      <c r="C219" s="94" t="s">
        <v>285</v>
      </c>
      <c r="D219" s="41">
        <f>LEDGER!I218</f>
        <v>0</v>
      </c>
    </row>
    <row r="220" spans="2:4" ht="15" customHeight="1">
      <c r="B220" s="94"/>
      <c r="C220" s="94" t="s">
        <v>287</v>
      </c>
      <c r="D220" s="41">
        <f>LEDGER!I219</f>
        <v>0</v>
      </c>
    </row>
    <row r="221" spans="2:4" ht="15" customHeight="1">
      <c r="B221" s="94"/>
      <c r="C221" s="94" t="s">
        <v>285</v>
      </c>
      <c r="D221" s="41">
        <f>LEDGER!I220</f>
        <v>0</v>
      </c>
    </row>
    <row r="222" spans="2:4" ht="15" customHeight="1">
      <c r="B222" s="94"/>
      <c r="C222" s="94" t="s">
        <v>282</v>
      </c>
      <c r="D222" s="41">
        <f>LEDGER!I221</f>
        <v>0</v>
      </c>
    </row>
    <row r="223" spans="2:4" ht="15" customHeight="1">
      <c r="B223" s="94"/>
      <c r="C223" s="94" t="s">
        <v>290</v>
      </c>
      <c r="D223" s="41">
        <f>LEDGER!I222</f>
        <v>0</v>
      </c>
    </row>
    <row r="224" spans="2:4" ht="15" customHeight="1">
      <c r="B224" s="94"/>
      <c r="C224" s="94" t="s">
        <v>292</v>
      </c>
      <c r="D224" s="41">
        <f>LEDGER!I223</f>
        <v>0</v>
      </c>
    </row>
    <row r="225" spans="2:4" ht="12.75">
      <c r="B225" s="90"/>
      <c r="C225" s="93" t="s">
        <v>3</v>
      </c>
      <c r="D225" s="96">
        <f>SUM(D217:D224)</f>
        <v>0</v>
      </c>
    </row>
    <row r="226" spans="2:4" ht="15" customHeight="1">
      <c r="B226" s="90"/>
      <c r="C226" s="93"/>
      <c r="D226" s="92"/>
    </row>
    <row r="227" spans="2:4" ht="15" customHeight="1">
      <c r="B227" s="120" t="s">
        <v>323</v>
      </c>
      <c r="C227" s="120" t="s">
        <v>322</v>
      </c>
      <c r="D227" s="97"/>
    </row>
    <row r="228" spans="2:4" ht="15" customHeight="1">
      <c r="B228" s="90"/>
      <c r="C228" s="93" t="s">
        <v>295</v>
      </c>
      <c r="D228" s="41">
        <f>LEDGER!I227</f>
        <v>0</v>
      </c>
    </row>
    <row r="229" spans="2:4" ht="15" customHeight="1">
      <c r="B229" s="94"/>
      <c r="C229" s="94" t="s">
        <v>296</v>
      </c>
      <c r="D229" s="41">
        <f>LEDGER!I228</f>
        <v>0</v>
      </c>
    </row>
    <row r="230" spans="2:4" ht="15" customHeight="1">
      <c r="B230" s="90"/>
      <c r="C230" s="93" t="s">
        <v>297</v>
      </c>
      <c r="D230" s="41">
        <f>LEDGER!I229</f>
        <v>0</v>
      </c>
    </row>
    <row r="231" spans="2:4" ht="15" customHeight="1">
      <c r="B231" s="91"/>
      <c r="C231" s="94" t="s">
        <v>298</v>
      </c>
      <c r="D231" s="41">
        <f>LEDGER!I230</f>
        <v>0</v>
      </c>
    </row>
    <row r="232" spans="2:4" ht="15" customHeight="1">
      <c r="B232" s="90"/>
      <c r="C232" s="93" t="s">
        <v>299</v>
      </c>
      <c r="D232" s="41">
        <f>LEDGER!I231</f>
        <v>0</v>
      </c>
    </row>
    <row r="233" spans="2:4" ht="15" customHeight="1">
      <c r="B233" s="91"/>
      <c r="C233" s="94" t="s">
        <v>301</v>
      </c>
      <c r="D233" s="41">
        <f>LEDGER!I232</f>
        <v>0</v>
      </c>
    </row>
    <row r="234" spans="2:4" ht="15" customHeight="1">
      <c r="B234" s="90"/>
      <c r="C234" s="93" t="s">
        <v>302</v>
      </c>
      <c r="D234" s="41">
        <f>LEDGER!I233</f>
        <v>0</v>
      </c>
    </row>
    <row r="235" spans="2:4" ht="15" customHeight="1">
      <c r="B235" s="90"/>
      <c r="C235" s="93" t="s">
        <v>303</v>
      </c>
      <c r="D235" s="41">
        <f>LEDGER!I234</f>
        <v>0</v>
      </c>
    </row>
    <row r="236" spans="2:4" ht="15" customHeight="1">
      <c r="B236" s="91"/>
      <c r="C236" s="94" t="s">
        <v>304</v>
      </c>
      <c r="D236" s="41">
        <f>LEDGER!I235</f>
        <v>0</v>
      </c>
    </row>
    <row r="237" spans="2:4" ht="15" customHeight="1">
      <c r="B237" s="90"/>
      <c r="C237" s="93" t="s">
        <v>305</v>
      </c>
      <c r="D237" s="41">
        <f>LEDGER!I236</f>
        <v>0</v>
      </c>
    </row>
    <row r="238" spans="2:4" ht="15" customHeight="1">
      <c r="B238" s="91"/>
      <c r="C238" s="94" t="s">
        <v>306</v>
      </c>
      <c r="D238" s="41">
        <f>LEDGER!I237</f>
        <v>0</v>
      </c>
    </row>
    <row r="239" spans="1:4" s="122" customFormat="1" ht="12" customHeight="1">
      <c r="A239" s="99"/>
      <c r="B239" s="91"/>
      <c r="C239" s="94" t="s">
        <v>307</v>
      </c>
      <c r="D239" s="41">
        <f>LEDGER!I238</f>
        <v>0</v>
      </c>
    </row>
    <row r="240" spans="1:4" s="122" customFormat="1" ht="12" customHeight="1">
      <c r="A240" s="99"/>
      <c r="B240" s="91"/>
      <c r="C240" s="94" t="s">
        <v>308</v>
      </c>
      <c r="D240" s="41">
        <f>LEDGER!I239</f>
        <v>0</v>
      </c>
    </row>
    <row r="241" spans="1:4" s="122" customFormat="1" ht="9.75" customHeight="1">
      <c r="A241" s="99"/>
      <c r="B241" s="94"/>
      <c r="C241" s="94" t="s">
        <v>309</v>
      </c>
      <c r="D241" s="41">
        <f>LEDGER!I240</f>
        <v>0</v>
      </c>
    </row>
    <row r="242" spans="1:4" s="122" customFormat="1" ht="9.75" customHeight="1">
      <c r="A242" s="99"/>
      <c r="B242" s="94"/>
      <c r="C242" s="94" t="s">
        <v>310</v>
      </c>
      <c r="D242" s="41">
        <f>LEDGER!I241</f>
        <v>0</v>
      </c>
    </row>
    <row r="243" spans="1:4" s="122" customFormat="1" ht="9.75" customHeight="1">
      <c r="A243" s="99"/>
      <c r="B243" s="94"/>
      <c r="C243" s="94" t="s">
        <v>311</v>
      </c>
      <c r="D243" s="41">
        <f>LEDGER!I242</f>
        <v>0</v>
      </c>
    </row>
    <row r="244" spans="1:4" s="122" customFormat="1" ht="9.75" customHeight="1">
      <c r="A244" s="99"/>
      <c r="B244" s="94"/>
      <c r="C244" s="94" t="s">
        <v>312</v>
      </c>
      <c r="D244" s="41">
        <f>LEDGER!I243</f>
        <v>0</v>
      </c>
    </row>
    <row r="245" spans="1:4" s="122" customFormat="1" ht="9.75" customHeight="1">
      <c r="A245" s="99"/>
      <c r="B245" s="94"/>
      <c r="C245" s="94" t="s">
        <v>313</v>
      </c>
      <c r="D245" s="41">
        <f>LEDGER!I244</f>
        <v>0</v>
      </c>
    </row>
    <row r="246" spans="1:4" s="122" customFormat="1" ht="9.75" customHeight="1">
      <c r="A246" s="99"/>
      <c r="B246" s="94"/>
      <c r="C246" s="94" t="s">
        <v>35</v>
      </c>
      <c r="D246" s="41">
        <f>LEDGER!I245</f>
        <v>0</v>
      </c>
    </row>
    <row r="247" spans="1:4" s="122" customFormat="1" ht="9.75" customHeight="1">
      <c r="A247" s="99"/>
      <c r="B247" s="94"/>
      <c r="C247" s="94" t="s">
        <v>37</v>
      </c>
      <c r="D247" s="41">
        <f>LEDGER!I246</f>
        <v>0</v>
      </c>
    </row>
    <row r="248" spans="1:4" s="122" customFormat="1" ht="9.75" customHeight="1">
      <c r="A248" s="99"/>
      <c r="B248" s="94"/>
      <c r="C248" s="94" t="s">
        <v>315</v>
      </c>
      <c r="D248" s="41">
        <f>LEDGER!I247</f>
        <v>0</v>
      </c>
    </row>
    <row r="249" spans="1:4" s="122" customFormat="1" ht="12.75">
      <c r="A249" s="99"/>
      <c r="B249" s="94"/>
      <c r="C249" s="94"/>
      <c r="D249" s="98"/>
    </row>
    <row r="250" spans="1:4" s="122" customFormat="1" ht="12.75">
      <c r="A250" s="99"/>
      <c r="B250" s="94"/>
      <c r="C250" s="93" t="s">
        <v>3</v>
      </c>
      <c r="D250" s="41">
        <f>LEDGER!G249</f>
        <v>0</v>
      </c>
    </row>
    <row r="251" spans="1:4" s="122" customFormat="1" ht="12.75">
      <c r="A251" s="99"/>
      <c r="B251" s="94" t="s">
        <v>323</v>
      </c>
      <c r="C251" s="94" t="s">
        <v>318</v>
      </c>
      <c r="D251" s="98"/>
    </row>
    <row r="252" spans="1:4" s="122" customFormat="1" ht="12.75">
      <c r="A252" s="99"/>
      <c r="B252" s="94"/>
      <c r="C252" s="94" t="s">
        <v>319</v>
      </c>
      <c r="D252" s="41">
        <f>LEDGER!I251</f>
        <v>0</v>
      </c>
    </row>
    <row r="253" spans="1:4" s="122" customFormat="1" ht="12.75">
      <c r="A253" s="99"/>
      <c r="B253" s="94"/>
      <c r="C253" s="94" t="s">
        <v>319</v>
      </c>
      <c r="D253" s="41">
        <f>LEDGER!I252</f>
        <v>0</v>
      </c>
    </row>
    <row r="254" spans="1:4" s="122" customFormat="1" ht="9.75" customHeight="1">
      <c r="A254" s="99"/>
      <c r="B254" s="94"/>
      <c r="C254" s="94"/>
      <c r="D254" s="98"/>
    </row>
    <row r="255" spans="1:4" s="122" customFormat="1" ht="9.75" customHeight="1">
      <c r="A255" s="99"/>
      <c r="B255" s="94"/>
      <c r="C255" s="93" t="s">
        <v>3</v>
      </c>
      <c r="D255" s="98">
        <f>SUM(D252:D254)</f>
        <v>0</v>
      </c>
    </row>
    <row r="256" spans="1:4" s="122" customFormat="1" ht="9.75" customHeight="1">
      <c r="A256" s="99"/>
      <c r="B256" s="94"/>
      <c r="C256" s="94"/>
      <c r="D256" s="98"/>
    </row>
    <row r="257" spans="1:4" s="122" customFormat="1" ht="9.75" customHeight="1">
      <c r="A257" s="99"/>
      <c r="B257" s="94"/>
      <c r="C257" s="94"/>
      <c r="D257" s="98"/>
    </row>
    <row r="258" spans="1:4" s="122" customFormat="1" ht="9.75" customHeight="1">
      <c r="A258" s="99"/>
      <c r="B258" s="94"/>
      <c r="C258" s="94"/>
      <c r="D258" s="98"/>
    </row>
    <row r="259" spans="1:4" s="122" customFormat="1" ht="9.75" customHeight="1">
      <c r="A259" s="99"/>
      <c r="B259" s="94"/>
      <c r="C259" s="94"/>
      <c r="D259" s="98"/>
    </row>
    <row r="260" spans="1:4" s="122" customFormat="1" ht="12.75">
      <c r="A260" s="99"/>
      <c r="B260" s="94"/>
      <c r="C260" s="94" t="s">
        <v>9</v>
      </c>
      <c r="D260" s="89">
        <f>D255+D250+D225+D214+D197+D184+D175+D127+D100+D78+D54+D33+D22+D17</f>
        <v>45282040.15</v>
      </c>
    </row>
    <row r="261" spans="1:4" s="122" customFormat="1" ht="9.75" customHeight="1">
      <c r="A261" s="99"/>
      <c r="B261" s="123"/>
      <c r="C261" s="123"/>
      <c r="D261" s="124"/>
    </row>
    <row r="262" spans="1:4" s="122" customFormat="1" ht="9.75" customHeight="1">
      <c r="A262" s="99"/>
      <c r="B262" s="123"/>
      <c r="C262" s="123"/>
      <c r="D262" s="124"/>
    </row>
    <row r="263" spans="1:4" s="122" customFormat="1" ht="9.75" customHeight="1">
      <c r="A263" s="99"/>
      <c r="B263" s="123"/>
      <c r="C263" s="123"/>
      <c r="D263" s="124"/>
    </row>
    <row r="264" spans="1:4" s="122" customFormat="1" ht="9.75" customHeight="1">
      <c r="A264" s="99"/>
      <c r="B264" s="21" t="s">
        <v>24</v>
      </c>
      <c r="C264" s="123"/>
      <c r="D264" s="124"/>
    </row>
    <row r="265" spans="1:4" s="122" customFormat="1" ht="9.75" customHeight="1">
      <c r="A265" s="99"/>
      <c r="B265" s="23"/>
      <c r="C265" s="123"/>
      <c r="D265" s="124"/>
    </row>
    <row r="266" spans="1:4" s="122" customFormat="1" ht="9.75" customHeight="1">
      <c r="A266" s="99"/>
      <c r="B266" s="23"/>
      <c r="C266" s="123"/>
      <c r="D266" s="124"/>
    </row>
    <row r="267" spans="1:4" s="122" customFormat="1" ht="12.75">
      <c r="A267" s="99"/>
      <c r="B267" s="18" t="s">
        <v>6</v>
      </c>
      <c r="C267" s="123"/>
      <c r="D267" s="124"/>
    </row>
    <row r="268" spans="1:4" s="122" customFormat="1" ht="9.75" customHeight="1">
      <c r="A268" s="99"/>
      <c r="B268" s="23"/>
      <c r="C268" s="123"/>
      <c r="D268" s="124"/>
    </row>
    <row r="269" spans="1:4" s="122" customFormat="1" ht="12.75">
      <c r="A269" s="99"/>
      <c r="B269" s="18" t="s">
        <v>4</v>
      </c>
      <c r="C269" s="123"/>
      <c r="D269" s="124"/>
    </row>
    <row r="270" spans="1:4" s="122" customFormat="1" ht="9.75" customHeight="1">
      <c r="A270" s="99"/>
      <c r="B270" s="23"/>
      <c r="C270" s="123"/>
      <c r="D270" s="124"/>
    </row>
    <row r="271" spans="1:4" s="122" customFormat="1" ht="9.75" customHeight="1">
      <c r="A271" s="99"/>
      <c r="B271" s="24" t="s">
        <v>23</v>
      </c>
      <c r="C271" s="123"/>
      <c r="D271" s="124"/>
    </row>
    <row r="272" spans="1:4" s="122" customFormat="1" ht="9.75" customHeight="1">
      <c r="A272" s="99"/>
      <c r="B272" s="23"/>
      <c r="C272" s="123"/>
      <c r="D272" s="124"/>
    </row>
    <row r="273" spans="1:4" s="122" customFormat="1" ht="9.75" customHeight="1">
      <c r="A273" s="99"/>
      <c r="B273" s="25" t="s">
        <v>5</v>
      </c>
      <c r="C273" s="123"/>
      <c r="D273" s="124"/>
    </row>
    <row r="274" spans="1:4" s="122" customFormat="1" ht="9.75" customHeight="1">
      <c r="A274" s="99"/>
      <c r="B274" s="23"/>
      <c r="C274" s="123"/>
      <c r="D274" s="124"/>
    </row>
    <row r="275" spans="1:4" s="122" customFormat="1" ht="9.75" customHeight="1">
      <c r="A275" s="99"/>
      <c r="B275" s="23"/>
      <c r="C275" s="123"/>
      <c r="D275" s="124"/>
    </row>
    <row r="276" spans="1:4" s="122" customFormat="1" ht="9.75" customHeight="1">
      <c r="A276" s="99"/>
      <c r="B276" s="25" t="s">
        <v>6</v>
      </c>
      <c r="C276" s="123"/>
      <c r="D276" s="124"/>
    </row>
    <row r="277" spans="1:4" s="122" customFormat="1" ht="9.75" customHeight="1">
      <c r="A277" s="99"/>
      <c r="B277" s="23"/>
      <c r="C277" s="123"/>
      <c r="D277" s="124"/>
    </row>
    <row r="278" spans="1:4" s="122" customFormat="1" ht="9.75" customHeight="1">
      <c r="A278" s="99"/>
      <c r="B278" s="25" t="s">
        <v>4</v>
      </c>
      <c r="C278" s="123"/>
      <c r="D278" s="124"/>
    </row>
    <row r="279" spans="1:4" s="122" customFormat="1" ht="9.75" customHeight="1">
      <c r="A279" s="99"/>
      <c r="B279" s="123"/>
      <c r="C279" s="123"/>
      <c r="D279" s="124"/>
    </row>
    <row r="280" spans="1:4" s="122" customFormat="1" ht="9.75" customHeight="1">
      <c r="A280" s="99"/>
      <c r="B280" s="123"/>
      <c r="C280" s="123"/>
      <c r="D280" s="124"/>
    </row>
    <row r="281" spans="1:4" s="122" customFormat="1" ht="9.75" customHeight="1">
      <c r="A281" s="99"/>
      <c r="B281" s="123"/>
      <c r="C281" s="123"/>
      <c r="D281" s="124"/>
    </row>
    <row r="282" spans="1:4" s="122" customFormat="1" ht="9.75" customHeight="1">
      <c r="A282" s="99"/>
      <c r="B282" s="123"/>
      <c r="C282" s="123"/>
      <c r="D282" s="124"/>
    </row>
    <row r="283" spans="1:4" s="122" customFormat="1" ht="9.75" customHeight="1">
      <c r="A283" s="99"/>
      <c r="B283" s="123"/>
      <c r="C283" s="123"/>
      <c r="D283" s="124"/>
    </row>
    <row r="284" spans="1:4" s="122" customFormat="1" ht="9.75" customHeight="1">
      <c r="A284" s="99"/>
      <c r="B284" s="123"/>
      <c r="C284" s="123"/>
      <c r="D284" s="124"/>
    </row>
    <row r="285" spans="1:4" s="122" customFormat="1" ht="9.75" customHeight="1">
      <c r="A285" s="99"/>
      <c r="B285" s="123"/>
      <c r="C285" s="123"/>
      <c r="D285" s="124"/>
    </row>
    <row r="286" spans="1:4" s="122" customFormat="1" ht="9.75" customHeight="1">
      <c r="A286" s="99"/>
      <c r="B286" s="123"/>
      <c r="C286" s="123"/>
      <c r="D286" s="124"/>
    </row>
    <row r="287" spans="1:4" s="122" customFormat="1" ht="9.75" customHeight="1">
      <c r="A287" s="99"/>
      <c r="B287" s="123"/>
      <c r="C287" s="123"/>
      <c r="D287" s="124"/>
    </row>
    <row r="288" spans="1:4" s="122" customFormat="1" ht="9.75" customHeight="1">
      <c r="A288" s="99"/>
      <c r="B288" s="123"/>
      <c r="C288" s="123"/>
      <c r="D288" s="124"/>
    </row>
    <row r="289" spans="1:4" s="122" customFormat="1" ht="9.75" customHeight="1">
      <c r="A289" s="99"/>
      <c r="B289" s="123"/>
      <c r="C289" s="123"/>
      <c r="D289" s="124"/>
    </row>
    <row r="290" spans="1:4" s="122" customFormat="1" ht="9.75" customHeight="1">
      <c r="A290" s="99"/>
      <c r="B290" s="123"/>
      <c r="C290" s="123"/>
      <c r="D290" s="124"/>
    </row>
    <row r="291" spans="1:4" s="122" customFormat="1" ht="9.75" customHeight="1">
      <c r="A291" s="99"/>
      <c r="B291" s="123"/>
      <c r="C291" s="123"/>
      <c r="D291" s="124"/>
    </row>
    <row r="292" spans="1:4" s="122" customFormat="1" ht="9.75" customHeight="1">
      <c r="A292" s="99"/>
      <c r="B292" s="123"/>
      <c r="C292" s="123"/>
      <c r="D292" s="124"/>
    </row>
    <row r="293" spans="1:4" s="122" customFormat="1" ht="9.75" customHeight="1">
      <c r="A293" s="99"/>
      <c r="B293" s="123"/>
      <c r="C293" s="123"/>
      <c r="D293" s="124"/>
    </row>
    <row r="294" spans="1:4" s="122" customFormat="1" ht="9.75" customHeight="1">
      <c r="A294" s="99"/>
      <c r="B294" s="123"/>
      <c r="C294" s="123"/>
      <c r="D294" s="124"/>
    </row>
    <row r="295" spans="1:4" s="122" customFormat="1" ht="9.75" customHeight="1">
      <c r="A295" s="99"/>
      <c r="B295" s="123"/>
      <c r="C295" s="123"/>
      <c r="D295" s="124"/>
    </row>
    <row r="296" spans="1:4" s="122" customFormat="1" ht="9.75" customHeight="1">
      <c r="A296" s="99"/>
      <c r="B296" s="123"/>
      <c r="C296" s="123"/>
      <c r="D296" s="124"/>
    </row>
    <row r="297" spans="1:4" s="122" customFormat="1" ht="9.75" customHeight="1">
      <c r="A297" s="99"/>
      <c r="B297" s="123"/>
      <c r="C297" s="123"/>
      <c r="D297" s="124"/>
    </row>
    <row r="298" spans="1:4" s="122" customFormat="1" ht="9.75" customHeight="1">
      <c r="A298" s="99"/>
      <c r="B298" s="123"/>
      <c r="C298" s="123"/>
      <c r="D298" s="124"/>
    </row>
    <row r="299" spans="1:4" s="122" customFormat="1" ht="9.75" customHeight="1">
      <c r="A299" s="99"/>
      <c r="B299" s="123"/>
      <c r="C299" s="123"/>
      <c r="D299" s="124"/>
    </row>
    <row r="300" spans="1:4" s="122" customFormat="1" ht="9.75" customHeight="1">
      <c r="A300" s="99"/>
      <c r="B300" s="123"/>
      <c r="C300" s="123"/>
      <c r="D300" s="124"/>
    </row>
    <row r="301" spans="1:4" s="122" customFormat="1" ht="9.75" customHeight="1">
      <c r="A301" s="99"/>
      <c r="B301" s="123"/>
      <c r="C301" s="123"/>
      <c r="D301" s="124"/>
    </row>
    <row r="302" spans="1:4" s="122" customFormat="1" ht="9.75" customHeight="1">
      <c r="A302" s="99"/>
      <c r="B302" s="123"/>
      <c r="C302" s="123"/>
      <c r="D302" s="124"/>
    </row>
    <row r="303" spans="1:4" s="122" customFormat="1" ht="9.75" customHeight="1">
      <c r="A303" s="99"/>
      <c r="B303" s="123"/>
      <c r="C303" s="123"/>
      <c r="D303" s="124"/>
    </row>
    <row r="304" spans="1:4" s="122" customFormat="1" ht="9.75" customHeight="1">
      <c r="A304" s="99"/>
      <c r="B304" s="123"/>
      <c r="C304" s="123"/>
      <c r="D304" s="124"/>
    </row>
    <row r="305" spans="1:4" s="122" customFormat="1" ht="9.75" customHeight="1">
      <c r="A305" s="99"/>
      <c r="B305" s="123"/>
      <c r="C305" s="123"/>
      <c r="D305" s="124"/>
    </row>
    <row r="306" spans="1:4" s="122" customFormat="1" ht="9.75" customHeight="1">
      <c r="A306" s="99"/>
      <c r="B306" s="123"/>
      <c r="C306" s="123"/>
      <c r="D306" s="124"/>
    </row>
    <row r="307" spans="1:4" s="122" customFormat="1" ht="9.75" customHeight="1">
      <c r="A307" s="99"/>
      <c r="B307" s="123"/>
      <c r="C307" s="123"/>
      <c r="D307" s="124"/>
    </row>
    <row r="308" spans="1:4" s="122" customFormat="1" ht="9.75" customHeight="1">
      <c r="A308" s="99"/>
      <c r="B308" s="123"/>
      <c r="C308" s="123"/>
      <c r="D308" s="124"/>
    </row>
    <row r="309" spans="1:4" s="122" customFormat="1" ht="9.75" customHeight="1">
      <c r="A309" s="99"/>
      <c r="B309" s="123"/>
      <c r="C309" s="123"/>
      <c r="D309" s="124"/>
    </row>
    <row r="310" spans="1:4" s="122" customFormat="1" ht="9.75" customHeight="1">
      <c r="A310" s="99"/>
      <c r="B310" s="123"/>
      <c r="C310" s="123"/>
      <c r="D310" s="124"/>
    </row>
    <row r="311" spans="1:4" s="122" customFormat="1" ht="9.75" customHeight="1">
      <c r="A311" s="99"/>
      <c r="B311" s="123"/>
      <c r="C311" s="123"/>
      <c r="D311" s="124"/>
    </row>
    <row r="312" spans="1:4" s="122" customFormat="1" ht="9.75" customHeight="1">
      <c r="A312" s="99"/>
      <c r="B312" s="123"/>
      <c r="C312" s="123"/>
      <c r="D312" s="124"/>
    </row>
    <row r="313" spans="1:4" s="122" customFormat="1" ht="9.75" customHeight="1">
      <c r="A313" s="99"/>
      <c r="B313" s="123"/>
      <c r="C313" s="123"/>
      <c r="D313" s="124"/>
    </row>
    <row r="314" spans="1:4" s="122" customFormat="1" ht="9.75" customHeight="1">
      <c r="A314" s="99"/>
      <c r="B314" s="123"/>
      <c r="C314" s="123"/>
      <c r="D314" s="124"/>
    </row>
    <row r="315" spans="1:4" s="122" customFormat="1" ht="9.75" customHeight="1">
      <c r="A315" s="99"/>
      <c r="B315" s="123"/>
      <c r="C315" s="123"/>
      <c r="D315" s="124"/>
    </row>
    <row r="316" spans="1:4" s="122" customFormat="1" ht="9.75" customHeight="1">
      <c r="A316" s="99"/>
      <c r="B316" s="123"/>
      <c r="C316" s="123"/>
      <c r="D316" s="124"/>
    </row>
    <row r="317" spans="1:4" s="122" customFormat="1" ht="9.75" customHeight="1">
      <c r="A317" s="99"/>
      <c r="B317" s="123"/>
      <c r="C317" s="123"/>
      <c r="D317" s="124"/>
    </row>
    <row r="318" spans="1:4" s="122" customFormat="1" ht="9.75" customHeight="1">
      <c r="A318" s="99"/>
      <c r="B318" s="123"/>
      <c r="C318" s="123"/>
      <c r="D318" s="124"/>
    </row>
    <row r="319" spans="1:4" s="122" customFormat="1" ht="9.75" customHeight="1">
      <c r="A319" s="99"/>
      <c r="B319" s="123"/>
      <c r="C319" s="123"/>
      <c r="D319" s="124"/>
    </row>
    <row r="320" spans="1:4" s="122" customFormat="1" ht="9.75" customHeight="1">
      <c r="A320" s="99"/>
      <c r="B320" s="123"/>
      <c r="C320" s="123"/>
      <c r="D320" s="124"/>
    </row>
    <row r="321" spans="1:4" s="122" customFormat="1" ht="9.75" customHeight="1">
      <c r="A321" s="99"/>
      <c r="B321" s="123"/>
      <c r="C321" s="123"/>
      <c r="D321" s="124"/>
    </row>
    <row r="322" spans="1:4" s="122" customFormat="1" ht="9.75" customHeight="1">
      <c r="A322" s="99"/>
      <c r="B322" s="123"/>
      <c r="C322" s="123"/>
      <c r="D322" s="124"/>
    </row>
    <row r="323" spans="1:4" s="122" customFormat="1" ht="9.75" customHeight="1">
      <c r="A323" s="99"/>
      <c r="B323" s="123"/>
      <c r="C323" s="123"/>
      <c r="D323" s="124"/>
    </row>
    <row r="324" spans="1:4" s="122" customFormat="1" ht="9.75" customHeight="1">
      <c r="A324" s="99"/>
      <c r="B324" s="123"/>
      <c r="C324" s="123"/>
      <c r="D324" s="124"/>
    </row>
    <row r="325" spans="1:4" s="122" customFormat="1" ht="9.75" customHeight="1">
      <c r="A325" s="99"/>
      <c r="B325" s="123"/>
      <c r="C325" s="123"/>
      <c r="D325" s="124"/>
    </row>
    <row r="326" spans="1:4" s="122" customFormat="1" ht="9.75" customHeight="1">
      <c r="A326" s="99"/>
      <c r="B326" s="123"/>
      <c r="C326" s="123"/>
      <c r="D326" s="124"/>
    </row>
    <row r="327" spans="1:4" s="122" customFormat="1" ht="9.75" customHeight="1">
      <c r="A327" s="99"/>
      <c r="B327" s="123"/>
      <c r="C327" s="123"/>
      <c r="D327" s="124"/>
    </row>
    <row r="386" spans="1:4" s="125" customFormat="1" ht="15">
      <c r="A386" s="99"/>
      <c r="B386" s="100"/>
      <c r="C386" s="100"/>
      <c r="D386" s="99"/>
    </row>
  </sheetData>
  <sheetProtection/>
  <printOptions/>
  <pageMargins left="0.19" right="0.09" top="0.25" bottom="0.26" header="0.17" footer="0.1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1"/>
  <sheetViews>
    <sheetView zoomScalePageLayoutView="0" workbookViewId="0" topLeftCell="A247">
      <selection activeCell="I261" sqref="I261"/>
    </sheetView>
  </sheetViews>
  <sheetFormatPr defaultColWidth="9.140625" defaultRowHeight="12.75"/>
  <cols>
    <col min="1" max="1" width="1.421875" style="2" customWidth="1"/>
    <col min="2" max="2" width="10.28125" style="26" customWidth="1"/>
    <col min="3" max="3" width="48.421875" style="27" customWidth="1"/>
    <col min="4" max="4" width="16.57421875" style="82" bestFit="1" customWidth="1"/>
    <col min="5" max="9" width="12.28125" style="31" customWidth="1"/>
    <col min="10" max="10" width="16.00390625" style="31" bestFit="1" customWidth="1"/>
  </cols>
  <sheetData>
    <row r="1" spans="3:4" ht="12.75">
      <c r="C1" s="30" t="s">
        <v>1</v>
      </c>
      <c r="D1" s="68"/>
    </row>
    <row r="2" spans="3:10" ht="12.75">
      <c r="C2" s="30" t="s">
        <v>208</v>
      </c>
      <c r="D2" s="68"/>
      <c r="E2" s="29"/>
      <c r="F2" s="29"/>
      <c r="G2" s="29"/>
      <c r="H2" s="29"/>
      <c r="I2" s="29"/>
      <c r="J2" s="29"/>
    </row>
    <row r="3" spans="3:10" ht="12.75">
      <c r="C3" s="30" t="s">
        <v>19</v>
      </c>
      <c r="D3" s="68"/>
      <c r="E3" s="29"/>
      <c r="F3" s="29"/>
      <c r="G3" s="29"/>
      <c r="H3" s="29"/>
      <c r="I3" s="29"/>
      <c r="J3" s="29"/>
    </row>
    <row r="4" spans="3:10" ht="12.75">
      <c r="C4" s="30"/>
      <c r="D4" s="68"/>
      <c r="E4" s="29"/>
      <c r="F4" s="29"/>
      <c r="G4" s="29"/>
      <c r="H4" s="29"/>
      <c r="I4" s="29"/>
      <c r="J4" s="29"/>
    </row>
    <row r="5" spans="1:10" s="1" customFormat="1" ht="25.5">
      <c r="A5" s="4"/>
      <c r="B5" s="5" t="s">
        <v>2</v>
      </c>
      <c r="C5" s="5" t="s">
        <v>0</v>
      </c>
      <c r="D5" s="69" t="s">
        <v>21</v>
      </c>
      <c r="E5" s="188" t="s">
        <v>8</v>
      </c>
      <c r="F5" s="189"/>
      <c r="G5" s="190"/>
      <c r="H5" s="129"/>
      <c r="I5" s="129"/>
      <c r="J5" s="6" t="s">
        <v>7</v>
      </c>
    </row>
    <row r="6" spans="1:10" s="1" customFormat="1" ht="12" customHeight="1">
      <c r="A6" s="4"/>
      <c r="B6" s="5"/>
      <c r="C6" s="5"/>
      <c r="D6" s="70"/>
      <c r="E6" s="6" t="s">
        <v>91</v>
      </c>
      <c r="F6" s="6" t="s">
        <v>324</v>
      </c>
      <c r="G6" s="191" t="s">
        <v>325</v>
      </c>
      <c r="H6" s="192"/>
      <c r="I6" s="193"/>
      <c r="J6" s="7"/>
    </row>
    <row r="7" spans="1:10" s="1" customFormat="1" ht="12" customHeight="1">
      <c r="A7" s="4"/>
      <c r="B7" s="8" t="s">
        <v>13</v>
      </c>
      <c r="C7" s="9" t="s">
        <v>10</v>
      </c>
      <c r="D7" s="12"/>
      <c r="E7" s="34"/>
      <c r="F7" s="34"/>
      <c r="G7" s="34"/>
      <c r="H7" s="34"/>
      <c r="I7" s="34"/>
      <c r="J7" s="33"/>
    </row>
    <row r="8" spans="1:10" s="1" customFormat="1" ht="12" customHeight="1">
      <c r="A8" s="4"/>
      <c r="B8" s="13"/>
      <c r="C8" s="42" t="s">
        <v>95</v>
      </c>
      <c r="D8" s="71" t="e">
        <f>'PROJECT STATUS'!#REF!</f>
        <v>#REF!</v>
      </c>
      <c r="E8" s="32">
        <v>0</v>
      </c>
      <c r="F8" s="32">
        <v>0</v>
      </c>
      <c r="G8" s="32">
        <v>22132070</v>
      </c>
      <c r="H8" s="32"/>
      <c r="I8" s="32"/>
      <c r="J8" s="33" t="e">
        <f>D8-E8-F8-G8-H8-I8</f>
        <v>#REF!</v>
      </c>
    </row>
    <row r="9" spans="1:10" s="1" customFormat="1" ht="23.25" customHeight="1">
      <c r="A9" s="4"/>
      <c r="B9" s="13"/>
      <c r="C9" s="42" t="s">
        <v>97</v>
      </c>
      <c r="D9" s="71" t="e">
        <f>'PROJECT STATUS'!#REF!</f>
        <v>#REF!</v>
      </c>
      <c r="E9" s="32"/>
      <c r="F9" s="32"/>
      <c r="G9" s="32">
        <v>19899999.52</v>
      </c>
      <c r="H9" s="32"/>
      <c r="I9" s="32"/>
      <c r="J9" s="33" t="e">
        <f aca="true" t="shared" si="0" ref="J9:J15">D9-E9-F9-G9-H9-I9</f>
        <v>#REF!</v>
      </c>
    </row>
    <row r="10" spans="1:10" s="1" customFormat="1" ht="12" customHeight="1">
      <c r="A10" s="4"/>
      <c r="B10" s="13"/>
      <c r="C10" s="42" t="s">
        <v>99</v>
      </c>
      <c r="D10" s="71" t="e">
        <f>'PROJECT STATUS'!#REF!</f>
        <v>#REF!</v>
      </c>
      <c r="E10" s="32"/>
      <c r="F10" s="32"/>
      <c r="G10" s="32"/>
      <c r="H10" s="32"/>
      <c r="I10" s="32"/>
      <c r="J10" s="33" t="e">
        <f t="shared" si="0"/>
        <v>#REF!</v>
      </c>
    </row>
    <row r="11" spans="1:10" s="1" customFormat="1" ht="12" customHeight="1">
      <c r="A11" s="4"/>
      <c r="B11" s="14"/>
      <c r="C11" s="42" t="s">
        <v>100</v>
      </c>
      <c r="D11" s="71" t="e">
        <f>'PROJECT STATUS'!#REF!</f>
        <v>#REF!</v>
      </c>
      <c r="E11" s="32"/>
      <c r="F11" s="32"/>
      <c r="G11" s="32"/>
      <c r="H11" s="32"/>
      <c r="I11" s="32"/>
      <c r="J11" s="33" t="e">
        <f t="shared" si="0"/>
        <v>#REF!</v>
      </c>
    </row>
    <row r="12" spans="1:10" s="1" customFormat="1" ht="12" customHeight="1">
      <c r="A12" s="4"/>
      <c r="B12" s="14"/>
      <c r="C12" s="43" t="s">
        <v>70</v>
      </c>
      <c r="D12" s="71" t="e">
        <f>'PROJECT STATUS'!#REF!</f>
        <v>#REF!</v>
      </c>
      <c r="E12" s="32"/>
      <c r="F12" s="32"/>
      <c r="G12" s="32"/>
      <c r="H12" s="32"/>
      <c r="I12" s="32"/>
      <c r="J12" s="33" t="e">
        <f t="shared" si="0"/>
        <v>#REF!</v>
      </c>
    </row>
    <row r="13" spans="1:10" s="1" customFormat="1" ht="12" customHeight="1">
      <c r="A13" s="4"/>
      <c r="B13" s="14"/>
      <c r="C13" s="42" t="s">
        <v>71</v>
      </c>
      <c r="D13" s="71" t="e">
        <f>'PROJECT STATUS'!#REF!</f>
        <v>#REF!</v>
      </c>
      <c r="E13" s="32"/>
      <c r="F13" s="32"/>
      <c r="G13" s="32"/>
      <c r="H13" s="32"/>
      <c r="I13" s="32"/>
      <c r="J13" s="33" t="e">
        <f t="shared" si="0"/>
        <v>#REF!</v>
      </c>
    </row>
    <row r="14" spans="1:10" s="1" customFormat="1" ht="12" customHeight="1">
      <c r="A14" s="4"/>
      <c r="B14" s="14"/>
      <c r="C14" s="44" t="s">
        <v>72</v>
      </c>
      <c r="D14" s="71" t="e">
        <f>'PROJECT STATUS'!#REF!</f>
        <v>#REF!</v>
      </c>
      <c r="E14" s="32"/>
      <c r="F14" s="32"/>
      <c r="G14" s="32"/>
      <c r="H14" s="32"/>
      <c r="I14" s="32"/>
      <c r="J14" s="33" t="e">
        <f t="shared" si="0"/>
        <v>#REF!</v>
      </c>
    </row>
    <row r="15" spans="1:10" s="1" customFormat="1" ht="12" customHeight="1">
      <c r="A15" s="4"/>
      <c r="B15" s="14"/>
      <c r="C15" s="44" t="s">
        <v>27</v>
      </c>
      <c r="D15" s="71" t="e">
        <f>'PROJECT STATUS'!#REF!</f>
        <v>#REF!</v>
      </c>
      <c r="E15" s="32"/>
      <c r="F15" s="32"/>
      <c r="G15" s="32">
        <v>470960</v>
      </c>
      <c r="H15" s="32"/>
      <c r="I15" s="32"/>
      <c r="J15" s="33" t="e">
        <f t="shared" si="0"/>
        <v>#REF!</v>
      </c>
    </row>
    <row r="16" spans="1:10" s="1" customFormat="1" ht="12" customHeight="1">
      <c r="A16" s="4"/>
      <c r="B16" s="8"/>
      <c r="C16" s="9" t="s">
        <v>3</v>
      </c>
      <c r="D16" s="72" t="e">
        <f aca="true" t="shared" si="1" ref="D16:J16">SUM(D8:D15)</f>
        <v>#REF!</v>
      </c>
      <c r="E16" s="15">
        <f t="shared" si="1"/>
        <v>0</v>
      </c>
      <c r="F16" s="15">
        <f t="shared" si="1"/>
        <v>0</v>
      </c>
      <c r="G16" s="15">
        <f t="shared" si="1"/>
        <v>42503029.519999996</v>
      </c>
      <c r="H16" s="15">
        <f t="shared" si="1"/>
        <v>0</v>
      </c>
      <c r="I16" s="15">
        <f t="shared" si="1"/>
        <v>0</v>
      </c>
      <c r="J16" s="15" t="e">
        <f t="shared" si="1"/>
        <v>#REF!</v>
      </c>
    </row>
    <row r="17" spans="1:10" s="1" customFormat="1" ht="12" customHeight="1">
      <c r="A17" s="4"/>
      <c r="B17" s="8"/>
      <c r="C17" s="9"/>
      <c r="D17" s="11"/>
      <c r="E17" s="34"/>
      <c r="F17" s="34"/>
      <c r="G17" s="34"/>
      <c r="H17" s="34"/>
      <c r="I17" s="34"/>
      <c r="J17" s="33"/>
    </row>
    <row r="18" spans="1:10" s="1" customFormat="1" ht="12" customHeight="1">
      <c r="A18" s="4"/>
      <c r="B18" s="8"/>
      <c r="C18" s="9"/>
      <c r="D18" s="11"/>
      <c r="E18" s="34"/>
      <c r="F18" s="34"/>
      <c r="G18" s="34"/>
      <c r="H18" s="34"/>
      <c r="I18" s="34"/>
      <c r="J18" s="33"/>
    </row>
    <row r="19" spans="1:10" s="1" customFormat="1" ht="12" customHeight="1">
      <c r="A19" s="4"/>
      <c r="B19" s="8" t="s">
        <v>59</v>
      </c>
      <c r="C19" s="9" t="s">
        <v>60</v>
      </c>
      <c r="D19" s="12"/>
      <c r="E19" s="34"/>
      <c r="F19" s="34"/>
      <c r="G19" s="34"/>
      <c r="H19" s="34"/>
      <c r="I19" s="34"/>
      <c r="J19" s="33"/>
    </row>
    <row r="20" spans="1:10" s="1" customFormat="1" ht="12" customHeight="1">
      <c r="A20" s="4"/>
      <c r="B20" s="17"/>
      <c r="C20" s="45" t="s">
        <v>73</v>
      </c>
      <c r="D20" s="73" t="e">
        <f>'PROJECT STATUS'!#REF!</f>
        <v>#REF!</v>
      </c>
      <c r="E20" s="32"/>
      <c r="F20" s="32"/>
      <c r="G20" s="32"/>
      <c r="H20" s="32"/>
      <c r="I20" s="32"/>
      <c r="J20" s="33" t="e">
        <f>D20-E20-F20-G20-H20-I20</f>
        <v>#REF!</v>
      </c>
    </row>
    <row r="21" spans="1:10" s="1" customFormat="1" ht="12" customHeight="1">
      <c r="A21" s="4"/>
      <c r="B21" s="17"/>
      <c r="C21" s="17"/>
      <c r="D21" s="72" t="e">
        <f aca="true" t="shared" si="2" ref="D21:J21">SUM(D17:D20)</f>
        <v>#REF!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 t="e">
        <f t="shared" si="2"/>
        <v>#REF!</v>
      </c>
    </row>
    <row r="22" spans="1:10" s="1" customFormat="1" ht="12" customHeight="1">
      <c r="A22" s="4"/>
      <c r="B22" s="17"/>
      <c r="C22" s="17"/>
      <c r="D22" s="74"/>
      <c r="E22" s="32"/>
      <c r="F22" s="32"/>
      <c r="G22" s="32"/>
      <c r="H22" s="32"/>
      <c r="I22" s="32"/>
      <c r="J22" s="33"/>
    </row>
    <row r="23" spans="1:10" s="1" customFormat="1" ht="12" customHeight="1">
      <c r="A23" s="4"/>
      <c r="B23" s="8" t="s">
        <v>14</v>
      </c>
      <c r="C23" s="9" t="s">
        <v>57</v>
      </c>
      <c r="D23" s="12"/>
      <c r="E23" s="34"/>
      <c r="F23" s="34"/>
      <c r="G23" s="34"/>
      <c r="H23" s="34"/>
      <c r="I23" s="34"/>
      <c r="J23" s="33"/>
    </row>
    <row r="24" spans="1:10" s="1" customFormat="1" ht="12" customHeight="1">
      <c r="A24" s="4"/>
      <c r="B24" s="16"/>
      <c r="C24" s="47" t="s">
        <v>106</v>
      </c>
      <c r="D24" s="75" t="e">
        <f>'PROJECT STATUS'!#REF!</f>
        <v>#REF!</v>
      </c>
      <c r="E24" s="32"/>
      <c r="F24" s="32"/>
      <c r="G24" s="32"/>
      <c r="H24" s="32"/>
      <c r="I24" s="32"/>
      <c r="J24" s="33" t="e">
        <f aca="true" t="shared" si="3" ref="J24:J31">D24-E24-F24-G24-H24-I24</f>
        <v>#REF!</v>
      </c>
    </row>
    <row r="25" spans="1:10" s="1" customFormat="1" ht="12" customHeight="1">
      <c r="A25" s="4"/>
      <c r="B25" s="16"/>
      <c r="C25" s="47" t="s">
        <v>108</v>
      </c>
      <c r="D25" s="75" t="e">
        <f>'PROJECT STATUS'!#REF!</f>
        <v>#REF!</v>
      </c>
      <c r="E25" s="32"/>
      <c r="F25" s="32"/>
      <c r="G25" s="32"/>
      <c r="H25" s="32"/>
      <c r="I25" s="32">
        <f>860000+1600000</f>
        <v>2460000</v>
      </c>
      <c r="J25" s="33" t="e">
        <f t="shared" si="3"/>
        <v>#REF!</v>
      </c>
    </row>
    <row r="26" spans="1:10" s="1" customFormat="1" ht="12" customHeight="1">
      <c r="A26" s="4"/>
      <c r="B26" s="16"/>
      <c r="C26" s="47" t="s">
        <v>110</v>
      </c>
      <c r="D26" s="75" t="e">
        <f>'PROJECT STATUS'!#REF!</f>
        <v>#REF!</v>
      </c>
      <c r="E26" s="32"/>
      <c r="F26" s="32"/>
      <c r="G26" s="32"/>
      <c r="H26" s="32"/>
      <c r="I26" s="32"/>
      <c r="J26" s="33" t="e">
        <f t="shared" si="3"/>
        <v>#REF!</v>
      </c>
    </row>
    <row r="27" spans="1:10" s="1" customFormat="1" ht="12" customHeight="1">
      <c r="A27" s="4"/>
      <c r="B27" s="16"/>
      <c r="C27" s="44" t="s">
        <v>112</v>
      </c>
      <c r="D27" s="75" t="e">
        <f>'PROJECT STATUS'!#REF!</f>
        <v>#REF!</v>
      </c>
      <c r="E27" s="32"/>
      <c r="F27" s="32"/>
      <c r="G27" s="32"/>
      <c r="H27" s="32"/>
      <c r="I27" s="32"/>
      <c r="J27" s="33" t="e">
        <f t="shared" si="3"/>
        <v>#REF!</v>
      </c>
    </row>
    <row r="28" spans="1:10" s="1" customFormat="1" ht="12" customHeight="1">
      <c r="A28" s="4"/>
      <c r="B28" s="16"/>
      <c r="C28" s="47" t="s">
        <v>28</v>
      </c>
      <c r="D28" s="75" t="e">
        <f>'PROJECT STATUS'!#REF!</f>
        <v>#REF!</v>
      </c>
      <c r="E28" s="32"/>
      <c r="F28" s="32"/>
      <c r="G28" s="32"/>
      <c r="H28" s="32"/>
      <c r="I28" s="32"/>
      <c r="J28" s="33" t="e">
        <f t="shared" si="3"/>
        <v>#REF!</v>
      </c>
    </row>
    <row r="29" spans="1:10" s="1" customFormat="1" ht="12" customHeight="1">
      <c r="A29" s="4"/>
      <c r="B29" s="16"/>
      <c r="C29" s="47" t="s">
        <v>115</v>
      </c>
      <c r="D29" s="75" t="e">
        <f>'PROJECT STATUS'!#REF!</f>
        <v>#REF!</v>
      </c>
      <c r="E29" s="32"/>
      <c r="F29" s="32"/>
      <c r="G29" s="32"/>
      <c r="H29" s="32"/>
      <c r="I29" s="32"/>
      <c r="J29" s="33" t="e">
        <f t="shared" si="3"/>
        <v>#REF!</v>
      </c>
    </row>
    <row r="30" spans="1:10" s="1" customFormat="1" ht="12" customHeight="1">
      <c r="A30" s="4"/>
      <c r="B30" s="16"/>
      <c r="C30" s="47" t="s">
        <v>117</v>
      </c>
      <c r="D30" s="75" t="e">
        <f>'PROJECT STATUS'!#REF!</f>
        <v>#REF!</v>
      </c>
      <c r="E30" s="32"/>
      <c r="F30" s="32"/>
      <c r="G30" s="32"/>
      <c r="H30" s="32"/>
      <c r="I30" s="32"/>
      <c r="J30" s="33" t="e">
        <f t="shared" si="3"/>
        <v>#REF!</v>
      </c>
    </row>
    <row r="31" spans="1:10" s="1" customFormat="1" ht="12" customHeight="1">
      <c r="A31" s="4"/>
      <c r="B31" s="16"/>
      <c r="C31" s="47"/>
      <c r="D31" s="75"/>
      <c r="E31" s="32"/>
      <c r="F31" s="32"/>
      <c r="G31" s="32"/>
      <c r="H31" s="32"/>
      <c r="I31" s="32"/>
      <c r="J31" s="33">
        <f t="shared" si="3"/>
        <v>0</v>
      </c>
    </row>
    <row r="32" spans="1:10" s="1" customFormat="1" ht="12" customHeight="1">
      <c r="A32" s="4"/>
      <c r="B32" s="17"/>
      <c r="C32" s="17"/>
      <c r="D32" s="72" t="e">
        <f>SUM(D24:D31)</f>
        <v>#REF!</v>
      </c>
      <c r="E32" s="15">
        <f>SUM(E24:E28)</f>
        <v>0</v>
      </c>
      <c r="F32" s="15">
        <f>SUM(F24:F28)</f>
        <v>0</v>
      </c>
      <c r="G32" s="15">
        <f>SUM(G24:G28)</f>
        <v>0</v>
      </c>
      <c r="H32" s="15">
        <f>SUM(H24:H28)</f>
        <v>0</v>
      </c>
      <c r="I32" s="15">
        <f>SUM(I24:I28)</f>
        <v>2460000</v>
      </c>
      <c r="J32" s="15" t="e">
        <f>SUM(J24:J31)</f>
        <v>#REF!</v>
      </c>
    </row>
    <row r="33" spans="1:10" s="1" customFormat="1" ht="12" customHeight="1">
      <c r="A33" s="4"/>
      <c r="B33" s="17"/>
      <c r="C33" s="17"/>
      <c r="D33" s="74"/>
      <c r="E33" s="32"/>
      <c r="F33" s="32"/>
      <c r="G33" s="32"/>
      <c r="H33" s="32"/>
      <c r="I33" s="32"/>
      <c r="J33" s="33"/>
    </row>
    <row r="34" spans="1:10" s="1" customFormat="1" ht="12" customHeight="1">
      <c r="A34" s="4"/>
      <c r="B34" s="8" t="s">
        <v>62</v>
      </c>
      <c r="C34" s="9" t="s">
        <v>58</v>
      </c>
      <c r="D34" s="74"/>
      <c r="E34" s="32"/>
      <c r="F34" s="32"/>
      <c r="G34" s="32"/>
      <c r="H34" s="32"/>
      <c r="I34" s="32"/>
      <c r="J34" s="33"/>
    </row>
    <row r="35" spans="1:10" s="1" customFormat="1" ht="12" customHeight="1">
      <c r="A35" s="4"/>
      <c r="B35" s="17"/>
      <c r="C35" s="47" t="s">
        <v>239</v>
      </c>
      <c r="D35" s="75" t="e">
        <f>'PROJECT STATUS'!#REF!</f>
        <v>#REF!</v>
      </c>
      <c r="E35" s="32"/>
      <c r="F35" s="32"/>
      <c r="G35" s="32"/>
      <c r="H35" s="32"/>
      <c r="I35" s="32"/>
      <c r="J35" s="33" t="e">
        <f aca="true" t="shared" si="4" ref="J35:J50">D35-E35-F35-G35-H35-I35</f>
        <v>#REF!</v>
      </c>
    </row>
    <row r="36" spans="1:10" s="1" customFormat="1" ht="12" customHeight="1">
      <c r="A36" s="4"/>
      <c r="B36" s="17"/>
      <c r="C36" s="49" t="s">
        <v>241</v>
      </c>
      <c r="D36" s="75" t="e">
        <f>'PROJECT STATUS'!#REF!</f>
        <v>#REF!</v>
      </c>
      <c r="E36" s="32"/>
      <c r="F36" s="32"/>
      <c r="G36" s="32"/>
      <c r="H36" s="32"/>
      <c r="I36" s="32"/>
      <c r="J36" s="33" t="e">
        <f t="shared" si="4"/>
        <v>#REF!</v>
      </c>
    </row>
    <row r="37" spans="1:10" s="1" customFormat="1" ht="12" customHeight="1">
      <c r="A37" s="4"/>
      <c r="B37" s="17"/>
      <c r="C37" s="50" t="s">
        <v>242</v>
      </c>
      <c r="D37" s="75" t="e">
        <f>'PROJECT STATUS'!#REF!</f>
        <v>#REF!</v>
      </c>
      <c r="E37" s="32"/>
      <c r="F37" s="32"/>
      <c r="G37" s="32"/>
      <c r="H37" s="32"/>
      <c r="I37" s="32"/>
      <c r="J37" s="33" t="e">
        <f t="shared" si="4"/>
        <v>#REF!</v>
      </c>
    </row>
    <row r="38" spans="1:10" s="1" customFormat="1" ht="12" customHeight="1">
      <c r="A38" s="4"/>
      <c r="B38" s="17"/>
      <c r="C38" s="40" t="s">
        <v>243</v>
      </c>
      <c r="D38" s="75" t="e">
        <f>'PROJECT STATUS'!#REF!</f>
        <v>#REF!</v>
      </c>
      <c r="E38" s="32"/>
      <c r="F38" s="32"/>
      <c r="G38" s="32"/>
      <c r="H38" s="32"/>
      <c r="I38" s="32"/>
      <c r="J38" s="33" t="e">
        <f t="shared" si="4"/>
        <v>#REF!</v>
      </c>
    </row>
    <row r="39" spans="1:10" s="1" customFormat="1" ht="12" customHeight="1">
      <c r="A39" s="4"/>
      <c r="B39" s="17"/>
      <c r="C39" s="40" t="s">
        <v>244</v>
      </c>
      <c r="D39" s="75" t="e">
        <f>'PROJECT STATUS'!#REF!</f>
        <v>#REF!</v>
      </c>
      <c r="E39" s="32"/>
      <c r="F39" s="32">
        <v>7941139</v>
      </c>
      <c r="G39" s="32"/>
      <c r="H39" s="32"/>
      <c r="I39" s="32"/>
      <c r="J39" s="33" t="e">
        <f t="shared" si="4"/>
        <v>#REF!</v>
      </c>
    </row>
    <row r="40" spans="1:10" s="1" customFormat="1" ht="12" customHeight="1">
      <c r="A40" s="4"/>
      <c r="B40" s="17"/>
      <c r="C40" s="40" t="s">
        <v>246</v>
      </c>
      <c r="D40" s="75" t="e">
        <f>'PROJECT STATUS'!#REF!</f>
        <v>#REF!</v>
      </c>
      <c r="E40" s="32"/>
      <c r="F40" s="32"/>
      <c r="G40" s="32"/>
      <c r="H40" s="32"/>
      <c r="I40" s="32"/>
      <c r="J40" s="33" t="e">
        <f t="shared" si="4"/>
        <v>#REF!</v>
      </c>
    </row>
    <row r="41" spans="1:10" s="1" customFormat="1" ht="12" customHeight="1">
      <c r="A41" s="4"/>
      <c r="B41" s="17"/>
      <c r="C41" s="40" t="s">
        <v>246</v>
      </c>
      <c r="D41" s="75" t="e">
        <f>'PROJECT STATUS'!#REF!</f>
        <v>#REF!</v>
      </c>
      <c r="E41" s="32"/>
      <c r="F41" s="32"/>
      <c r="G41" s="32"/>
      <c r="H41" s="32"/>
      <c r="I41" s="32"/>
      <c r="J41" s="33" t="e">
        <f t="shared" si="4"/>
        <v>#REF!</v>
      </c>
    </row>
    <row r="42" spans="1:10" s="1" customFormat="1" ht="12" customHeight="1">
      <c r="A42" s="4"/>
      <c r="B42" s="17"/>
      <c r="C42" s="40" t="s">
        <v>248</v>
      </c>
      <c r="D42" s="75" t="e">
        <f>'PROJECT STATUS'!#REF!</f>
        <v>#REF!</v>
      </c>
      <c r="E42" s="32"/>
      <c r="F42" s="32"/>
      <c r="G42" s="32"/>
      <c r="H42" s="32"/>
      <c r="I42" s="32"/>
      <c r="J42" s="33" t="e">
        <f t="shared" si="4"/>
        <v>#REF!</v>
      </c>
    </row>
    <row r="43" spans="1:10" s="1" customFormat="1" ht="12" customHeight="1">
      <c r="A43" s="4"/>
      <c r="B43" s="17"/>
      <c r="C43" s="40" t="s">
        <v>29</v>
      </c>
      <c r="D43" s="75" t="e">
        <f>'PROJECT STATUS'!#REF!</f>
        <v>#REF!</v>
      </c>
      <c r="E43" s="32"/>
      <c r="F43" s="32"/>
      <c r="G43" s="32"/>
      <c r="H43" s="32"/>
      <c r="I43" s="32">
        <v>27793987</v>
      </c>
      <c r="J43" s="33" t="e">
        <f t="shared" si="4"/>
        <v>#REF!</v>
      </c>
    </row>
    <row r="44" spans="1:10" s="1" customFormat="1" ht="12" customHeight="1">
      <c r="A44" s="4"/>
      <c r="B44" s="17"/>
      <c r="C44" s="40" t="s">
        <v>31</v>
      </c>
      <c r="D44" s="75" t="e">
        <f>'PROJECT STATUS'!#REF!</f>
        <v>#REF!</v>
      </c>
      <c r="E44" s="32"/>
      <c r="F44" s="32"/>
      <c r="G44" s="32"/>
      <c r="H44" s="32"/>
      <c r="I44" s="32"/>
      <c r="J44" s="33" t="e">
        <f t="shared" si="4"/>
        <v>#REF!</v>
      </c>
    </row>
    <row r="45" spans="1:10" s="1" customFormat="1" ht="12" customHeight="1">
      <c r="A45" s="4"/>
      <c r="B45" s="17"/>
      <c r="C45" s="40" t="s">
        <v>33</v>
      </c>
      <c r="D45" s="75" t="e">
        <f>'PROJECT STATUS'!#REF!</f>
        <v>#REF!</v>
      </c>
      <c r="E45" s="32"/>
      <c r="F45" s="32"/>
      <c r="G45" s="32"/>
      <c r="H45" s="32"/>
      <c r="I45" s="32"/>
      <c r="J45" s="33" t="e">
        <f t="shared" si="4"/>
        <v>#REF!</v>
      </c>
    </row>
    <row r="46" spans="1:10" s="1" customFormat="1" ht="12" customHeight="1">
      <c r="A46" s="4"/>
      <c r="B46" s="17"/>
      <c r="C46" s="40" t="s">
        <v>74</v>
      </c>
      <c r="D46" s="75" t="e">
        <f>'PROJECT STATUS'!#REF!</f>
        <v>#REF!</v>
      </c>
      <c r="E46" s="32"/>
      <c r="F46" s="32"/>
      <c r="G46" s="32"/>
      <c r="H46" s="32"/>
      <c r="I46" s="32"/>
      <c r="J46" s="33" t="e">
        <f t="shared" si="4"/>
        <v>#REF!</v>
      </c>
    </row>
    <row r="47" spans="1:10" s="1" customFormat="1" ht="12" customHeight="1">
      <c r="A47" s="4"/>
      <c r="B47" s="17"/>
      <c r="C47" s="40" t="s">
        <v>75</v>
      </c>
      <c r="D47" s="75" t="e">
        <f>'PROJECT STATUS'!#REF!</f>
        <v>#REF!</v>
      </c>
      <c r="E47" s="32"/>
      <c r="F47" s="32"/>
      <c r="G47" s="32"/>
      <c r="H47" s="32"/>
      <c r="I47" s="32"/>
      <c r="J47" s="33" t="e">
        <f t="shared" si="4"/>
        <v>#REF!</v>
      </c>
    </row>
    <row r="48" spans="1:10" s="1" customFormat="1" ht="12" customHeight="1">
      <c r="A48" s="4"/>
      <c r="B48" s="17"/>
      <c r="C48" s="40" t="s">
        <v>76</v>
      </c>
      <c r="D48" s="75" t="e">
        <f>'PROJECT STATUS'!#REF!</f>
        <v>#REF!</v>
      </c>
      <c r="E48" s="32"/>
      <c r="F48" s="32"/>
      <c r="G48" s="32"/>
      <c r="H48" s="32"/>
      <c r="I48" s="32"/>
      <c r="J48" s="33" t="e">
        <f t="shared" si="4"/>
        <v>#REF!</v>
      </c>
    </row>
    <row r="49" spans="1:10" s="1" customFormat="1" ht="12" customHeight="1">
      <c r="A49" s="4"/>
      <c r="B49" s="17"/>
      <c r="C49" s="40" t="s">
        <v>249</v>
      </c>
      <c r="D49" s="75" t="e">
        <f>'PROJECT STATUS'!#REF!</f>
        <v>#REF!</v>
      </c>
      <c r="E49" s="32"/>
      <c r="F49" s="32"/>
      <c r="G49" s="32"/>
      <c r="H49" s="32"/>
      <c r="I49" s="32"/>
      <c r="J49" s="33" t="e">
        <f t="shared" si="4"/>
        <v>#REF!</v>
      </c>
    </row>
    <row r="50" spans="1:10" s="1" customFormat="1" ht="12" customHeight="1">
      <c r="A50" s="4"/>
      <c r="B50" s="17"/>
      <c r="C50" s="40" t="s">
        <v>250</v>
      </c>
      <c r="D50" s="75" t="e">
        <f>'PROJECT STATUS'!#REF!</f>
        <v>#REF!</v>
      </c>
      <c r="E50" s="32"/>
      <c r="F50" s="32"/>
      <c r="G50" s="32"/>
      <c r="H50" s="32"/>
      <c r="I50" s="32"/>
      <c r="J50" s="33" t="e">
        <f t="shared" si="4"/>
        <v>#REF!</v>
      </c>
    </row>
    <row r="51" spans="1:10" s="1" customFormat="1" ht="12" customHeight="1">
      <c r="A51" s="4"/>
      <c r="B51" s="17"/>
      <c r="C51" s="40"/>
      <c r="D51" s="71"/>
      <c r="E51" s="32"/>
      <c r="F51" s="32"/>
      <c r="G51" s="32"/>
      <c r="H51" s="32"/>
      <c r="I51" s="32"/>
      <c r="J51" s="33"/>
    </row>
    <row r="52" spans="1:10" s="1" customFormat="1" ht="12" customHeight="1">
      <c r="A52" s="4"/>
      <c r="B52" s="17"/>
      <c r="C52" s="40"/>
      <c r="D52" s="71"/>
      <c r="E52" s="32"/>
      <c r="F52" s="32"/>
      <c r="G52" s="32"/>
      <c r="H52" s="32"/>
      <c r="I52" s="32"/>
      <c r="J52" s="33"/>
    </row>
    <row r="53" spans="1:10" s="1" customFormat="1" ht="12" customHeight="1">
      <c r="A53" s="4"/>
      <c r="B53" s="8"/>
      <c r="C53" s="9" t="s">
        <v>3</v>
      </c>
      <c r="D53" s="72" t="e">
        <f aca="true" t="shared" si="5" ref="D53:I53">SUM(D35:D51)</f>
        <v>#REF!</v>
      </c>
      <c r="E53" s="72">
        <f t="shared" si="5"/>
        <v>0</v>
      </c>
      <c r="F53" s="72">
        <f t="shared" si="5"/>
        <v>7941139</v>
      </c>
      <c r="G53" s="72">
        <f t="shared" si="5"/>
        <v>0</v>
      </c>
      <c r="H53" s="72">
        <f t="shared" si="5"/>
        <v>0</v>
      </c>
      <c r="I53" s="72">
        <f t="shared" si="5"/>
        <v>27793987</v>
      </c>
      <c r="J53" s="15" t="e">
        <f>SUM(J35:J50)</f>
        <v>#REF!</v>
      </c>
    </row>
    <row r="54" spans="1:10" s="1" customFormat="1" ht="12" customHeight="1">
      <c r="A54" s="4"/>
      <c r="B54" s="8"/>
      <c r="C54" s="9"/>
      <c r="D54" s="11"/>
      <c r="E54" s="34"/>
      <c r="F54" s="34"/>
      <c r="G54" s="34"/>
      <c r="H54" s="34"/>
      <c r="I54" s="34"/>
      <c r="J54" s="33"/>
    </row>
    <row r="55" spans="1:10" s="1" customFormat="1" ht="12" customHeight="1">
      <c r="A55" s="4"/>
      <c r="B55" s="8" t="s">
        <v>15</v>
      </c>
      <c r="C55" s="9" t="s">
        <v>11</v>
      </c>
      <c r="D55" s="12"/>
      <c r="E55" s="34"/>
      <c r="F55" s="34"/>
      <c r="G55" s="34"/>
      <c r="H55" s="34"/>
      <c r="I55" s="34"/>
      <c r="J55" s="33"/>
    </row>
    <row r="56" spans="1:10" s="1" customFormat="1" ht="12" customHeight="1">
      <c r="A56" s="4"/>
      <c r="B56" s="10"/>
      <c r="C56" s="40" t="s">
        <v>120</v>
      </c>
      <c r="D56" s="71" t="e">
        <f>'PROJECT STATUS'!#REF!</f>
        <v>#REF!</v>
      </c>
      <c r="E56" s="32"/>
      <c r="F56" s="32"/>
      <c r="G56" s="32"/>
      <c r="H56" s="32"/>
      <c r="I56" s="32"/>
      <c r="J56" s="33" t="e">
        <f aca="true" t="shared" si="6" ref="J56:J74">D56-E56-F56-G56-H56-I56</f>
        <v>#REF!</v>
      </c>
    </row>
    <row r="57" spans="1:10" s="1" customFormat="1" ht="12" customHeight="1">
      <c r="A57" s="4"/>
      <c r="B57" s="10"/>
      <c r="C57" s="40" t="s">
        <v>122</v>
      </c>
      <c r="D57" s="71" t="e">
        <f>'PROJECT STATUS'!#REF!</f>
        <v>#REF!</v>
      </c>
      <c r="E57" s="32"/>
      <c r="F57" s="32"/>
      <c r="G57" s="32"/>
      <c r="H57" s="32"/>
      <c r="I57" s="32"/>
      <c r="J57" s="33" t="e">
        <f t="shared" si="6"/>
        <v>#REF!</v>
      </c>
    </row>
    <row r="58" spans="1:10" s="1" customFormat="1" ht="12" customHeight="1">
      <c r="A58" s="4"/>
      <c r="B58" s="10"/>
      <c r="C58" s="40" t="s">
        <v>124</v>
      </c>
      <c r="D58" s="71" t="e">
        <f>'PROJECT STATUS'!#REF!</f>
        <v>#REF!</v>
      </c>
      <c r="E58" s="32"/>
      <c r="F58" s="32"/>
      <c r="G58" s="32"/>
      <c r="H58" s="32"/>
      <c r="I58" s="32"/>
      <c r="J58" s="33" t="e">
        <f t="shared" si="6"/>
        <v>#REF!</v>
      </c>
    </row>
    <row r="59" spans="1:10" s="1" customFormat="1" ht="12" customHeight="1">
      <c r="A59" s="4"/>
      <c r="B59" s="10"/>
      <c r="C59" s="50" t="s">
        <v>126</v>
      </c>
      <c r="D59" s="71" t="e">
        <f>'PROJECT STATUS'!#REF!</f>
        <v>#REF!</v>
      </c>
      <c r="E59" s="32"/>
      <c r="F59" s="32"/>
      <c r="G59" s="32"/>
      <c r="H59" s="32"/>
      <c r="I59" s="32"/>
      <c r="J59" s="33" t="e">
        <f t="shared" si="6"/>
        <v>#REF!</v>
      </c>
    </row>
    <row r="60" spans="1:10" s="1" customFormat="1" ht="12" customHeight="1">
      <c r="A60" s="4"/>
      <c r="B60" s="10"/>
      <c r="C60" s="42" t="s">
        <v>128</v>
      </c>
      <c r="D60" s="71" t="e">
        <f>'PROJECT STATUS'!#REF!</f>
        <v>#REF!</v>
      </c>
      <c r="E60" s="32"/>
      <c r="F60" s="32"/>
      <c r="G60" s="32"/>
      <c r="H60" s="32"/>
      <c r="I60" s="32"/>
      <c r="J60" s="33" t="e">
        <f t="shared" si="6"/>
        <v>#REF!</v>
      </c>
    </row>
    <row r="61" spans="1:10" s="1" customFormat="1" ht="12" customHeight="1">
      <c r="A61" s="4"/>
      <c r="B61" s="10"/>
      <c r="C61" s="52" t="s">
        <v>130</v>
      </c>
      <c r="D61" s="71" t="e">
        <f>'PROJECT STATUS'!#REF!</f>
        <v>#REF!</v>
      </c>
      <c r="E61" s="32"/>
      <c r="F61" s="32"/>
      <c r="G61" s="32"/>
      <c r="H61" s="32"/>
      <c r="I61" s="32"/>
      <c r="J61" s="33" t="e">
        <f t="shared" si="6"/>
        <v>#REF!</v>
      </c>
    </row>
    <row r="62" spans="1:10" s="1" customFormat="1" ht="12" customHeight="1">
      <c r="A62" s="4"/>
      <c r="B62" s="10"/>
      <c r="C62" s="40" t="s">
        <v>132</v>
      </c>
      <c r="D62" s="71" t="e">
        <f>'PROJECT STATUS'!#REF!</f>
        <v>#REF!</v>
      </c>
      <c r="E62" s="32"/>
      <c r="F62" s="32"/>
      <c r="G62" s="32"/>
      <c r="H62" s="32"/>
      <c r="I62" s="32"/>
      <c r="J62" s="33" t="e">
        <f t="shared" si="6"/>
        <v>#REF!</v>
      </c>
    </row>
    <row r="63" spans="1:10" s="1" customFormat="1" ht="12" customHeight="1">
      <c r="A63" s="4"/>
      <c r="B63" s="10"/>
      <c r="C63" s="40" t="s">
        <v>133</v>
      </c>
      <c r="D63" s="71" t="e">
        <f>'PROJECT STATUS'!#REF!</f>
        <v>#REF!</v>
      </c>
      <c r="E63" s="32"/>
      <c r="F63" s="32"/>
      <c r="G63" s="32"/>
      <c r="H63" s="32"/>
      <c r="I63" s="32"/>
      <c r="J63" s="33" t="e">
        <f t="shared" si="6"/>
        <v>#REF!</v>
      </c>
    </row>
    <row r="64" spans="1:10" s="1" customFormat="1" ht="12" customHeight="1">
      <c r="A64" s="4"/>
      <c r="B64" s="10"/>
      <c r="C64" s="40" t="s">
        <v>134</v>
      </c>
      <c r="D64" s="71" t="e">
        <f>'PROJECT STATUS'!#REF!</f>
        <v>#REF!</v>
      </c>
      <c r="E64" s="32"/>
      <c r="F64" s="32"/>
      <c r="G64" s="32"/>
      <c r="H64" s="32"/>
      <c r="I64" s="32"/>
      <c r="J64" s="33" t="e">
        <f t="shared" si="6"/>
        <v>#REF!</v>
      </c>
    </row>
    <row r="65" spans="1:10" s="1" customFormat="1" ht="12" customHeight="1">
      <c r="A65" s="4"/>
      <c r="B65" s="10"/>
      <c r="C65" s="50" t="s">
        <v>135</v>
      </c>
      <c r="D65" s="71" t="e">
        <f>'PROJECT STATUS'!#REF!</f>
        <v>#REF!</v>
      </c>
      <c r="E65" s="32"/>
      <c r="F65" s="32"/>
      <c r="G65" s="32"/>
      <c r="H65" s="32"/>
      <c r="I65" s="32"/>
      <c r="J65" s="33" t="e">
        <f t="shared" si="6"/>
        <v>#REF!</v>
      </c>
    </row>
    <row r="66" spans="1:10" s="1" customFormat="1" ht="12" customHeight="1">
      <c r="A66" s="4"/>
      <c r="B66" s="10"/>
      <c r="C66" s="45" t="s">
        <v>136</v>
      </c>
      <c r="D66" s="71" t="e">
        <f>'PROJECT STATUS'!#REF!</f>
        <v>#REF!</v>
      </c>
      <c r="E66" s="32"/>
      <c r="F66" s="32"/>
      <c r="G66" s="32"/>
      <c r="H66" s="32"/>
      <c r="I66" s="32"/>
      <c r="J66" s="33" t="e">
        <f t="shared" si="6"/>
        <v>#REF!</v>
      </c>
    </row>
    <row r="67" spans="1:10" s="1" customFormat="1" ht="12" customHeight="1">
      <c r="A67" s="4"/>
      <c r="B67" s="10"/>
      <c r="C67" s="45" t="s">
        <v>137</v>
      </c>
      <c r="D67" s="71" t="e">
        <f>'PROJECT STATUS'!#REF!</f>
        <v>#REF!</v>
      </c>
      <c r="E67" s="32"/>
      <c r="F67" s="32"/>
      <c r="G67" s="32"/>
      <c r="H67" s="32"/>
      <c r="I67" s="32"/>
      <c r="J67" s="33" t="e">
        <f t="shared" si="6"/>
        <v>#REF!</v>
      </c>
    </row>
    <row r="68" spans="1:10" s="1" customFormat="1" ht="12" customHeight="1">
      <c r="A68" s="4"/>
      <c r="B68" s="10"/>
      <c r="C68" s="45" t="s">
        <v>138</v>
      </c>
      <c r="D68" s="71" t="e">
        <f>'PROJECT STATUS'!#REF!</f>
        <v>#REF!</v>
      </c>
      <c r="E68" s="32"/>
      <c r="F68" s="32"/>
      <c r="G68" s="32"/>
      <c r="H68" s="32"/>
      <c r="I68" s="32"/>
      <c r="J68" s="33" t="e">
        <f t="shared" si="6"/>
        <v>#REF!</v>
      </c>
    </row>
    <row r="69" spans="1:10" s="1" customFormat="1" ht="12" customHeight="1">
      <c r="A69" s="4"/>
      <c r="B69" s="10"/>
      <c r="C69" s="45" t="s">
        <v>139</v>
      </c>
      <c r="D69" s="71" t="e">
        <f>'PROJECT STATUS'!#REF!</f>
        <v>#REF!</v>
      </c>
      <c r="E69" s="32"/>
      <c r="F69" s="32"/>
      <c r="G69" s="32"/>
      <c r="H69" s="32"/>
      <c r="I69" s="32"/>
      <c r="J69" s="33" t="e">
        <f t="shared" si="6"/>
        <v>#REF!</v>
      </c>
    </row>
    <row r="70" spans="1:10" s="1" customFormat="1" ht="12" customHeight="1">
      <c r="A70" s="4"/>
      <c r="B70" s="10"/>
      <c r="C70" s="45" t="s">
        <v>140</v>
      </c>
      <c r="D70" s="71" t="e">
        <f>'PROJECT STATUS'!#REF!</f>
        <v>#REF!</v>
      </c>
      <c r="E70" s="32"/>
      <c r="F70" s="32"/>
      <c r="G70" s="32"/>
      <c r="H70" s="32"/>
      <c r="I70" s="32"/>
      <c r="J70" s="33" t="e">
        <f t="shared" si="6"/>
        <v>#REF!</v>
      </c>
    </row>
    <row r="71" spans="1:10" s="1" customFormat="1" ht="12" customHeight="1">
      <c r="A71" s="4"/>
      <c r="B71" s="10"/>
      <c r="C71" s="45" t="s">
        <v>141</v>
      </c>
      <c r="D71" s="71" t="e">
        <f>'PROJECT STATUS'!#REF!</f>
        <v>#REF!</v>
      </c>
      <c r="E71" s="32"/>
      <c r="F71" s="32"/>
      <c r="G71" s="32"/>
      <c r="H71" s="32"/>
      <c r="I71" s="32"/>
      <c r="J71" s="33" t="e">
        <f t="shared" si="6"/>
        <v>#REF!</v>
      </c>
    </row>
    <row r="72" spans="1:10" s="1" customFormat="1" ht="12" customHeight="1">
      <c r="A72" s="4"/>
      <c r="B72" s="10"/>
      <c r="C72" s="45" t="s">
        <v>142</v>
      </c>
      <c r="D72" s="71" t="e">
        <f>'PROJECT STATUS'!#REF!</f>
        <v>#REF!</v>
      </c>
      <c r="E72" s="32"/>
      <c r="F72" s="32"/>
      <c r="G72" s="32"/>
      <c r="H72" s="32"/>
      <c r="I72" s="32"/>
      <c r="J72" s="33" t="e">
        <f t="shared" si="6"/>
        <v>#REF!</v>
      </c>
    </row>
    <row r="73" spans="1:10" s="1" customFormat="1" ht="12" customHeight="1">
      <c r="A73" s="4"/>
      <c r="B73" s="10"/>
      <c r="C73" s="45" t="s">
        <v>143</v>
      </c>
      <c r="D73" s="71" t="e">
        <f>'PROJECT STATUS'!#REF!</f>
        <v>#REF!</v>
      </c>
      <c r="E73" s="32"/>
      <c r="F73" s="32"/>
      <c r="G73" s="32"/>
      <c r="H73" s="32"/>
      <c r="I73" s="32"/>
      <c r="J73" s="33" t="e">
        <f t="shared" si="6"/>
        <v>#REF!</v>
      </c>
    </row>
    <row r="74" spans="1:10" s="1" customFormat="1" ht="12" customHeight="1">
      <c r="A74" s="4"/>
      <c r="B74" s="10"/>
      <c r="C74" s="45" t="s">
        <v>144</v>
      </c>
      <c r="D74" s="71" t="e">
        <f>'PROJECT STATUS'!#REF!</f>
        <v>#REF!</v>
      </c>
      <c r="E74" s="32"/>
      <c r="F74" s="32"/>
      <c r="G74" s="32"/>
      <c r="H74" s="32"/>
      <c r="I74" s="32"/>
      <c r="J74" s="33" t="e">
        <f t="shared" si="6"/>
        <v>#REF!</v>
      </c>
    </row>
    <row r="75" spans="1:10" s="1" customFormat="1" ht="12" customHeight="1">
      <c r="A75" s="4"/>
      <c r="B75" s="10"/>
      <c r="C75" s="45"/>
      <c r="D75" s="76"/>
      <c r="E75" s="32"/>
      <c r="F75" s="32"/>
      <c r="G75" s="32"/>
      <c r="H75" s="32"/>
      <c r="I75" s="32"/>
      <c r="J75" s="33"/>
    </row>
    <row r="76" spans="1:10" s="1" customFormat="1" ht="12" customHeight="1">
      <c r="A76" s="4"/>
      <c r="B76" s="10"/>
      <c r="C76" s="45"/>
      <c r="D76" s="76"/>
      <c r="E76" s="32"/>
      <c r="F76" s="32"/>
      <c r="G76" s="32"/>
      <c r="H76" s="32"/>
      <c r="I76" s="32"/>
      <c r="J76" s="33"/>
    </row>
    <row r="77" spans="1:10" s="1" customFormat="1" ht="12" customHeight="1">
      <c r="A77" s="4"/>
      <c r="B77" s="10"/>
      <c r="C77" s="9" t="s">
        <v>3</v>
      </c>
      <c r="D77" s="72" t="e">
        <f aca="true" t="shared" si="7" ref="D77:I77">SUM(D56:D76)</f>
        <v>#REF!</v>
      </c>
      <c r="E77" s="72">
        <f t="shared" si="7"/>
        <v>0</v>
      </c>
      <c r="F77" s="72">
        <f t="shared" si="7"/>
        <v>0</v>
      </c>
      <c r="G77" s="72">
        <f t="shared" si="7"/>
        <v>0</v>
      </c>
      <c r="H77" s="72">
        <f t="shared" si="7"/>
        <v>0</v>
      </c>
      <c r="I77" s="72">
        <f t="shared" si="7"/>
        <v>0</v>
      </c>
      <c r="J77" s="15" t="e">
        <f>SUM(J56:J74)</f>
        <v>#REF!</v>
      </c>
    </row>
    <row r="78" spans="1:10" s="1" customFormat="1" ht="12" customHeight="1">
      <c r="A78" s="4"/>
      <c r="B78" s="8"/>
      <c r="C78" s="9"/>
      <c r="D78" s="11"/>
      <c r="E78" s="34"/>
      <c r="F78" s="34"/>
      <c r="G78" s="34"/>
      <c r="H78" s="34"/>
      <c r="I78" s="34"/>
      <c r="J78" s="33"/>
    </row>
    <row r="79" spans="1:10" s="1" customFormat="1" ht="12" customHeight="1">
      <c r="A79" s="4"/>
      <c r="B79" s="8" t="s">
        <v>16</v>
      </c>
      <c r="C79" s="9" t="s">
        <v>61</v>
      </c>
      <c r="D79" s="12"/>
      <c r="E79" s="34"/>
      <c r="F79" s="34"/>
      <c r="G79" s="34"/>
      <c r="H79" s="34"/>
      <c r="I79" s="34"/>
      <c r="J79" s="33"/>
    </row>
    <row r="80" spans="1:10" s="1" customFormat="1" ht="12" customHeight="1" thickBot="1">
      <c r="A80" s="4"/>
      <c r="B80" s="10"/>
      <c r="C80" s="62" t="s">
        <v>145</v>
      </c>
      <c r="D80" s="77" t="e">
        <f>'PROJECT STATUS'!#REF!</f>
        <v>#REF!</v>
      </c>
      <c r="E80" s="32"/>
      <c r="F80" s="32"/>
      <c r="G80" s="32"/>
      <c r="H80" s="32"/>
      <c r="I80" s="32"/>
      <c r="J80" s="33" t="e">
        <f aca="true" t="shared" si="8" ref="J80:J96">D80-E80-F80-G80-H80-I80</f>
        <v>#REF!</v>
      </c>
    </row>
    <row r="81" spans="1:10" s="1" customFormat="1" ht="16.5" thickBot="1">
      <c r="A81" s="4"/>
      <c r="B81" s="10"/>
      <c r="C81" s="62" t="s">
        <v>146</v>
      </c>
      <c r="D81" s="77" t="e">
        <f>'PROJECT STATUS'!#REF!</f>
        <v>#REF!</v>
      </c>
      <c r="E81" s="32"/>
      <c r="F81" s="32">
        <f>826848</f>
        <v>826848</v>
      </c>
      <c r="G81" s="32"/>
      <c r="H81" s="32"/>
      <c r="I81" s="32">
        <f>191980+262145.55+249724.8</f>
        <v>703850.35</v>
      </c>
      <c r="J81" s="33" t="e">
        <f t="shared" si="8"/>
        <v>#REF!</v>
      </c>
    </row>
    <row r="82" spans="1:10" s="1" customFormat="1" ht="16.5" thickBot="1">
      <c r="A82" s="4"/>
      <c r="B82" s="10"/>
      <c r="C82" s="62" t="s">
        <v>148</v>
      </c>
      <c r="D82" s="77" t="e">
        <f>'PROJECT STATUS'!#REF!</f>
        <v>#REF!</v>
      </c>
      <c r="E82" s="32"/>
      <c r="F82" s="32"/>
      <c r="G82" s="32"/>
      <c r="H82" s="32"/>
      <c r="I82" s="32">
        <v>2891068</v>
      </c>
      <c r="J82" s="33" t="e">
        <f t="shared" si="8"/>
        <v>#REF!</v>
      </c>
    </row>
    <row r="83" spans="1:10" s="1" customFormat="1" ht="12" customHeight="1" thickBot="1">
      <c r="A83" s="4"/>
      <c r="B83" s="10"/>
      <c r="C83" s="62" t="s">
        <v>150</v>
      </c>
      <c r="D83" s="77" t="e">
        <f>'PROJECT STATUS'!#REF!</f>
        <v>#REF!</v>
      </c>
      <c r="E83" s="32"/>
      <c r="F83" s="32"/>
      <c r="G83" s="32"/>
      <c r="H83" s="32"/>
      <c r="I83" s="32"/>
      <c r="J83" s="33" t="e">
        <f t="shared" si="8"/>
        <v>#REF!</v>
      </c>
    </row>
    <row r="84" spans="1:10" s="1" customFormat="1" ht="12" customHeight="1" thickBot="1">
      <c r="A84" s="4"/>
      <c r="B84" s="10"/>
      <c r="C84" s="62" t="s">
        <v>152</v>
      </c>
      <c r="D84" s="77" t="e">
        <f>'PROJECT STATUS'!#REF!</f>
        <v>#REF!</v>
      </c>
      <c r="E84" s="32"/>
      <c r="F84" s="32"/>
      <c r="G84" s="32"/>
      <c r="H84" s="32"/>
      <c r="I84" s="32"/>
      <c r="J84" s="33" t="e">
        <f t="shared" si="8"/>
        <v>#REF!</v>
      </c>
    </row>
    <row r="85" spans="1:10" s="1" customFormat="1" ht="12" customHeight="1" thickBot="1">
      <c r="A85" s="4"/>
      <c r="B85" s="10"/>
      <c r="C85" s="62" t="s">
        <v>154</v>
      </c>
      <c r="D85" s="77" t="e">
        <f>'PROJECT STATUS'!#REF!</f>
        <v>#REF!</v>
      </c>
      <c r="E85" s="32"/>
      <c r="F85" s="32"/>
      <c r="G85" s="32"/>
      <c r="H85" s="32"/>
      <c r="I85" s="32"/>
      <c r="J85" s="33" t="e">
        <f t="shared" si="8"/>
        <v>#REF!</v>
      </c>
    </row>
    <row r="86" spans="1:10" s="1" customFormat="1" ht="12" customHeight="1" thickBot="1">
      <c r="A86" s="4"/>
      <c r="B86" s="10"/>
      <c r="C86" s="62" t="s">
        <v>156</v>
      </c>
      <c r="D86" s="77" t="e">
        <f>'PROJECT STATUS'!#REF!</f>
        <v>#REF!</v>
      </c>
      <c r="E86" s="32"/>
      <c r="F86" s="32"/>
      <c r="G86" s="32"/>
      <c r="H86" s="32"/>
      <c r="I86" s="32"/>
      <c r="J86" s="33" t="e">
        <f t="shared" si="8"/>
        <v>#REF!</v>
      </c>
    </row>
    <row r="87" spans="1:10" s="1" customFormat="1" ht="12" customHeight="1" thickBot="1">
      <c r="A87" s="4"/>
      <c r="B87" s="10"/>
      <c r="C87" s="62" t="s">
        <v>158</v>
      </c>
      <c r="D87" s="77" t="e">
        <f>'PROJECT STATUS'!#REF!</f>
        <v>#REF!</v>
      </c>
      <c r="E87" s="32"/>
      <c r="F87" s="32"/>
      <c r="G87" s="32"/>
      <c r="H87" s="32"/>
      <c r="I87" s="32"/>
      <c r="J87" s="33" t="e">
        <f t="shared" si="8"/>
        <v>#REF!</v>
      </c>
    </row>
    <row r="88" spans="1:10" s="1" customFormat="1" ht="12" customHeight="1" thickBot="1">
      <c r="A88" s="4"/>
      <c r="B88" s="10"/>
      <c r="C88" s="62" t="s">
        <v>160</v>
      </c>
      <c r="D88" s="77" t="e">
        <f>'PROJECT STATUS'!#REF!</f>
        <v>#REF!</v>
      </c>
      <c r="E88" s="32"/>
      <c r="F88" s="32"/>
      <c r="G88" s="32"/>
      <c r="H88" s="32"/>
      <c r="I88" s="32"/>
      <c r="J88" s="33" t="e">
        <f t="shared" si="8"/>
        <v>#REF!</v>
      </c>
    </row>
    <row r="89" spans="1:10" s="1" customFormat="1" ht="12" customHeight="1" thickBot="1">
      <c r="A89" s="4"/>
      <c r="B89" s="10"/>
      <c r="C89" s="62" t="s">
        <v>161</v>
      </c>
      <c r="D89" s="77" t="e">
        <f>'PROJECT STATUS'!#REF!</f>
        <v>#REF!</v>
      </c>
      <c r="E89" s="32"/>
      <c r="F89" s="32"/>
      <c r="G89" s="32"/>
      <c r="H89" s="32"/>
      <c r="I89" s="32"/>
      <c r="J89" s="33" t="e">
        <f t="shared" si="8"/>
        <v>#REF!</v>
      </c>
    </row>
    <row r="90" spans="1:10" s="1" customFormat="1" ht="12" customHeight="1" thickBot="1">
      <c r="A90" s="4"/>
      <c r="B90" s="10"/>
      <c r="C90" s="62" t="s">
        <v>162</v>
      </c>
      <c r="D90" s="77" t="e">
        <f>'PROJECT STATUS'!#REF!</f>
        <v>#REF!</v>
      </c>
      <c r="E90" s="32">
        <v>1984894</v>
      </c>
      <c r="F90" s="32"/>
      <c r="G90" s="32"/>
      <c r="H90" s="32"/>
      <c r="I90" s="32"/>
      <c r="J90" s="33" t="e">
        <f t="shared" si="8"/>
        <v>#REF!</v>
      </c>
    </row>
    <row r="91" spans="1:10" s="1" customFormat="1" ht="12" customHeight="1" thickBot="1">
      <c r="A91" s="4"/>
      <c r="B91" s="10"/>
      <c r="C91" s="62" t="s">
        <v>164</v>
      </c>
      <c r="D91" s="77" t="e">
        <f>'PROJECT STATUS'!#REF!</f>
        <v>#REF!</v>
      </c>
      <c r="E91" s="32"/>
      <c r="F91" s="32"/>
      <c r="G91" s="32"/>
      <c r="H91" s="32"/>
      <c r="I91" s="32"/>
      <c r="J91" s="33" t="e">
        <f t="shared" si="8"/>
        <v>#REF!</v>
      </c>
    </row>
    <row r="92" spans="1:10" s="1" customFormat="1" ht="12" customHeight="1" thickBot="1">
      <c r="A92" s="4"/>
      <c r="B92" s="10"/>
      <c r="C92" s="62" t="s">
        <v>166</v>
      </c>
      <c r="D92" s="77" t="e">
        <f>'PROJECT STATUS'!#REF!</f>
        <v>#REF!</v>
      </c>
      <c r="E92" s="32"/>
      <c r="F92" s="32"/>
      <c r="G92" s="32"/>
      <c r="H92" s="32"/>
      <c r="I92" s="32"/>
      <c r="J92" s="33" t="e">
        <f t="shared" si="8"/>
        <v>#REF!</v>
      </c>
    </row>
    <row r="93" spans="1:10" s="1" customFormat="1" ht="12" customHeight="1" thickBot="1">
      <c r="A93" s="4"/>
      <c r="B93" s="10"/>
      <c r="C93" s="62" t="s">
        <v>167</v>
      </c>
      <c r="D93" s="77" t="e">
        <f>'PROJECT STATUS'!#REF!</f>
        <v>#REF!</v>
      </c>
      <c r="E93" s="32"/>
      <c r="F93" s="32"/>
      <c r="G93" s="32"/>
      <c r="H93" s="32"/>
      <c r="I93" s="32"/>
      <c r="J93" s="33" t="e">
        <f t="shared" si="8"/>
        <v>#REF!</v>
      </c>
    </row>
    <row r="94" spans="1:10" s="1" customFormat="1" ht="12" customHeight="1">
      <c r="A94" s="4"/>
      <c r="B94" s="10"/>
      <c r="C94" s="61" t="s">
        <v>41</v>
      </c>
      <c r="D94" s="77" t="e">
        <f>'PROJECT STATUS'!#REF!</f>
        <v>#REF!</v>
      </c>
      <c r="E94" s="32"/>
      <c r="F94" s="32"/>
      <c r="G94" s="32"/>
      <c r="H94" s="32"/>
      <c r="I94" s="32"/>
      <c r="J94" s="33" t="e">
        <f t="shared" si="8"/>
        <v>#REF!</v>
      </c>
    </row>
    <row r="95" spans="1:10" s="1" customFormat="1" ht="12" customHeight="1">
      <c r="A95" s="4"/>
      <c r="B95" s="63"/>
      <c r="C95" s="64" t="s">
        <v>77</v>
      </c>
      <c r="D95" s="78" t="e">
        <f>'PROJECT STATUS'!#REF!+'PROJECT STATUS'!#REF!+'PROJECT STATUS'!#REF!+'PROJECT STATUS'!#REF!</f>
        <v>#REF!</v>
      </c>
      <c r="E95" s="32"/>
      <c r="F95" s="32"/>
      <c r="G95" s="32"/>
      <c r="H95" s="32"/>
      <c r="I95" s="32"/>
      <c r="J95" s="33" t="e">
        <f t="shared" si="8"/>
        <v>#REF!</v>
      </c>
    </row>
    <row r="96" spans="1:10" s="1" customFormat="1" ht="12" customHeight="1">
      <c r="A96" s="4"/>
      <c r="B96" s="63"/>
      <c r="C96" s="64" t="s">
        <v>173</v>
      </c>
      <c r="D96" s="78" t="e">
        <f>'PROJECT STATUS'!#REF!</f>
        <v>#REF!</v>
      </c>
      <c r="E96" s="32"/>
      <c r="F96" s="32"/>
      <c r="G96" s="32"/>
      <c r="H96" s="32"/>
      <c r="I96" s="32"/>
      <c r="J96" s="33" t="e">
        <f t="shared" si="8"/>
        <v>#REF!</v>
      </c>
    </row>
    <row r="97" spans="1:10" s="1" customFormat="1" ht="12" customHeight="1">
      <c r="A97" s="4"/>
      <c r="B97" s="10"/>
      <c r="C97" s="44"/>
      <c r="D97" s="77"/>
      <c r="E97" s="32"/>
      <c r="F97" s="32"/>
      <c r="G97" s="32"/>
      <c r="H97" s="32"/>
      <c r="I97" s="32"/>
      <c r="J97" s="33"/>
    </row>
    <row r="98" spans="1:10" s="1" customFormat="1" ht="12" customHeight="1">
      <c r="A98" s="4"/>
      <c r="B98" s="10"/>
      <c r="C98" s="44"/>
      <c r="D98" s="77"/>
      <c r="E98" s="32"/>
      <c r="F98" s="32"/>
      <c r="G98" s="32"/>
      <c r="H98" s="32"/>
      <c r="I98" s="32"/>
      <c r="J98" s="33"/>
    </row>
    <row r="99" spans="1:10" s="1" customFormat="1" ht="12" customHeight="1">
      <c r="A99" s="4"/>
      <c r="B99" s="10"/>
      <c r="C99" s="9" t="s">
        <v>3</v>
      </c>
      <c r="D99" s="72" t="e">
        <f aca="true" t="shared" si="9" ref="D99:J99">SUM(D80:D96)</f>
        <v>#REF!</v>
      </c>
      <c r="E99" s="72">
        <f t="shared" si="9"/>
        <v>1984894</v>
      </c>
      <c r="F99" s="72">
        <f t="shared" si="9"/>
        <v>826848</v>
      </c>
      <c r="G99" s="72">
        <f t="shared" si="9"/>
        <v>0</v>
      </c>
      <c r="H99" s="72">
        <f t="shared" si="9"/>
        <v>0</v>
      </c>
      <c r="I99" s="72">
        <f t="shared" si="9"/>
        <v>3594918.35</v>
      </c>
      <c r="J99" s="15" t="e">
        <f t="shared" si="9"/>
        <v>#REF!</v>
      </c>
    </row>
    <row r="100" spans="1:10" s="1" customFormat="1" ht="12" customHeight="1">
      <c r="A100" s="4"/>
      <c r="B100" s="8"/>
      <c r="C100" s="9"/>
      <c r="D100" s="11"/>
      <c r="E100" s="34"/>
      <c r="F100" s="34"/>
      <c r="G100" s="34"/>
      <c r="H100" s="34"/>
      <c r="I100" s="34"/>
      <c r="J100" s="33"/>
    </row>
    <row r="101" spans="1:10" s="1" customFormat="1" ht="12" customHeight="1">
      <c r="A101" s="4"/>
      <c r="B101" s="8" t="s">
        <v>63</v>
      </c>
      <c r="C101" s="9" t="s">
        <v>64</v>
      </c>
      <c r="D101" s="12"/>
      <c r="E101" s="34"/>
      <c r="F101" s="34"/>
      <c r="G101" s="34"/>
      <c r="H101" s="34"/>
      <c r="I101" s="34"/>
      <c r="J101" s="33"/>
    </row>
    <row r="102" spans="1:10" s="1" customFormat="1" ht="12" customHeight="1">
      <c r="A102" s="4"/>
      <c r="B102" s="10"/>
      <c r="C102" s="57" t="s">
        <v>253</v>
      </c>
      <c r="D102" s="54" t="e">
        <f>'PROJECT STATUS'!#REF!</f>
        <v>#REF!</v>
      </c>
      <c r="E102" s="32"/>
      <c r="F102" s="32"/>
      <c r="G102" s="32"/>
      <c r="H102" s="32"/>
      <c r="I102" s="32"/>
      <c r="J102" s="33" t="e">
        <f aca="true" t="shared" si="10" ref="J102:J124">D102-E102-F102-G102-H102-I102</f>
        <v>#REF!</v>
      </c>
    </row>
    <row r="103" spans="1:10" s="1" customFormat="1" ht="12" customHeight="1">
      <c r="A103" s="4"/>
      <c r="B103" s="10"/>
      <c r="C103" s="57" t="s">
        <v>255</v>
      </c>
      <c r="D103" s="54" t="e">
        <f>'PROJECT STATUS'!#REF!</f>
        <v>#REF!</v>
      </c>
      <c r="E103" s="32"/>
      <c r="F103" s="32"/>
      <c r="G103" s="32"/>
      <c r="H103" s="32"/>
      <c r="I103" s="32"/>
      <c r="J103" s="33" t="e">
        <f t="shared" si="10"/>
        <v>#REF!</v>
      </c>
    </row>
    <row r="104" spans="1:10" s="1" customFormat="1" ht="12" customHeight="1">
      <c r="A104" s="4"/>
      <c r="B104" s="10"/>
      <c r="C104" s="57" t="s">
        <v>257</v>
      </c>
      <c r="D104" s="54" t="e">
        <f>'PROJECT STATUS'!#REF!</f>
        <v>#REF!</v>
      </c>
      <c r="E104" s="32"/>
      <c r="F104" s="32"/>
      <c r="G104" s="32"/>
      <c r="H104" s="32"/>
      <c r="I104" s="32"/>
      <c r="J104" s="33" t="e">
        <f t="shared" si="10"/>
        <v>#REF!</v>
      </c>
    </row>
    <row r="105" spans="1:10" s="1" customFormat="1" ht="12" customHeight="1">
      <c r="A105" s="4"/>
      <c r="B105" s="10"/>
      <c r="C105" s="57" t="s">
        <v>253</v>
      </c>
      <c r="D105" s="54" t="e">
        <f>'PROJECT STATUS'!#REF!</f>
        <v>#REF!</v>
      </c>
      <c r="E105" s="32"/>
      <c r="F105" s="32"/>
      <c r="G105" s="32"/>
      <c r="H105" s="32"/>
      <c r="I105" s="32"/>
      <c r="J105" s="33" t="e">
        <f t="shared" si="10"/>
        <v>#REF!</v>
      </c>
    </row>
    <row r="106" spans="1:10" s="1" customFormat="1" ht="12" customHeight="1">
      <c r="A106" s="4"/>
      <c r="B106" s="10"/>
      <c r="C106" s="57" t="s">
        <v>259</v>
      </c>
      <c r="D106" s="54" t="e">
        <f>'PROJECT STATUS'!#REF!</f>
        <v>#REF!</v>
      </c>
      <c r="E106" s="32"/>
      <c r="F106" s="32"/>
      <c r="G106" s="32"/>
      <c r="H106" s="32"/>
      <c r="I106" s="32"/>
      <c r="J106" s="33" t="e">
        <f t="shared" si="10"/>
        <v>#REF!</v>
      </c>
    </row>
    <row r="107" spans="1:10" s="1" customFormat="1" ht="12" customHeight="1">
      <c r="A107" s="4"/>
      <c r="B107" s="10"/>
      <c r="C107" s="57" t="s">
        <v>260</v>
      </c>
      <c r="D107" s="54" t="e">
        <f>'PROJECT STATUS'!#REF!</f>
        <v>#REF!</v>
      </c>
      <c r="E107" s="32"/>
      <c r="F107" s="32"/>
      <c r="G107" s="32"/>
      <c r="H107" s="32"/>
      <c r="I107" s="32"/>
      <c r="J107" s="33" t="e">
        <f t="shared" si="10"/>
        <v>#REF!</v>
      </c>
    </row>
    <row r="108" spans="1:10" s="1" customFormat="1" ht="12" customHeight="1">
      <c r="A108" s="4"/>
      <c r="B108" s="10"/>
      <c r="C108" s="57" t="s">
        <v>253</v>
      </c>
      <c r="D108" s="54" t="e">
        <f>'PROJECT STATUS'!#REF!</f>
        <v>#REF!</v>
      </c>
      <c r="E108" s="32"/>
      <c r="F108" s="32"/>
      <c r="G108" s="32"/>
      <c r="H108" s="32"/>
      <c r="I108" s="32"/>
      <c r="J108" s="33" t="e">
        <f t="shared" si="10"/>
        <v>#REF!</v>
      </c>
    </row>
    <row r="109" spans="1:10" s="1" customFormat="1" ht="12" customHeight="1">
      <c r="A109" s="4"/>
      <c r="B109" s="10"/>
      <c r="C109" s="57" t="s">
        <v>40</v>
      </c>
      <c r="D109" s="54" t="e">
        <f>'PROJECT STATUS'!#REF!</f>
        <v>#REF!</v>
      </c>
      <c r="E109" s="32"/>
      <c r="F109" s="32"/>
      <c r="G109" s="32"/>
      <c r="H109" s="32"/>
      <c r="I109" s="32"/>
      <c r="J109" s="33" t="e">
        <f t="shared" si="10"/>
        <v>#REF!</v>
      </c>
    </row>
    <row r="110" spans="1:10" s="1" customFormat="1" ht="12" customHeight="1">
      <c r="A110" s="4"/>
      <c r="B110" s="10"/>
      <c r="C110" s="57" t="s">
        <v>262</v>
      </c>
      <c r="D110" s="54" t="e">
        <f>'PROJECT STATUS'!#REF!</f>
        <v>#REF!</v>
      </c>
      <c r="E110" s="32"/>
      <c r="F110" s="32"/>
      <c r="G110" s="32"/>
      <c r="H110" s="32"/>
      <c r="I110" s="32"/>
      <c r="J110" s="33" t="e">
        <f t="shared" si="10"/>
        <v>#REF!</v>
      </c>
    </row>
    <row r="111" spans="1:10" s="1" customFormat="1" ht="12" customHeight="1">
      <c r="A111" s="4"/>
      <c r="B111" s="10"/>
      <c r="C111" s="57" t="s">
        <v>263</v>
      </c>
      <c r="D111" s="54" t="e">
        <f>'PROJECT STATUS'!#REF!</f>
        <v>#REF!</v>
      </c>
      <c r="E111" s="32"/>
      <c r="F111" s="32"/>
      <c r="G111" s="32"/>
      <c r="H111" s="32"/>
      <c r="I111" s="32"/>
      <c r="J111" s="33" t="e">
        <f t="shared" si="10"/>
        <v>#REF!</v>
      </c>
    </row>
    <row r="112" spans="1:10" s="1" customFormat="1" ht="12" customHeight="1">
      <c r="A112" s="4"/>
      <c r="B112" s="10"/>
      <c r="C112" s="57" t="s">
        <v>265</v>
      </c>
      <c r="D112" s="54" t="e">
        <f>'PROJECT STATUS'!#REF!</f>
        <v>#REF!</v>
      </c>
      <c r="E112" s="32"/>
      <c r="F112" s="32"/>
      <c r="G112" s="32"/>
      <c r="H112" s="32"/>
      <c r="I112" s="32"/>
      <c r="J112" s="33" t="e">
        <f t="shared" si="10"/>
        <v>#REF!</v>
      </c>
    </row>
    <row r="113" spans="1:10" s="1" customFormat="1" ht="12" customHeight="1">
      <c r="A113" s="4"/>
      <c r="B113" s="10"/>
      <c r="C113" s="57" t="s">
        <v>266</v>
      </c>
      <c r="D113" s="54" t="e">
        <f>'PROJECT STATUS'!#REF!</f>
        <v>#REF!</v>
      </c>
      <c r="E113" s="32"/>
      <c r="F113" s="32"/>
      <c r="G113" s="32"/>
      <c r="H113" s="32"/>
      <c r="I113" s="32"/>
      <c r="J113" s="33" t="e">
        <f t="shared" si="10"/>
        <v>#REF!</v>
      </c>
    </row>
    <row r="114" spans="1:10" s="1" customFormat="1" ht="12" customHeight="1">
      <c r="A114" s="4"/>
      <c r="B114" s="10"/>
      <c r="C114" s="57" t="s">
        <v>267</v>
      </c>
      <c r="D114" s="54" t="e">
        <f>'PROJECT STATUS'!#REF!</f>
        <v>#REF!</v>
      </c>
      <c r="E114" s="32"/>
      <c r="F114" s="32"/>
      <c r="G114" s="32"/>
      <c r="H114" s="32"/>
      <c r="I114" s="32"/>
      <c r="J114" s="33" t="e">
        <f t="shared" si="10"/>
        <v>#REF!</v>
      </c>
    </row>
    <row r="115" spans="1:10" s="1" customFormat="1" ht="12" customHeight="1">
      <c r="A115" s="4"/>
      <c r="B115" s="10"/>
      <c r="C115" s="57" t="s">
        <v>269</v>
      </c>
      <c r="D115" s="54" t="e">
        <f>'PROJECT STATUS'!#REF!</f>
        <v>#REF!</v>
      </c>
      <c r="E115" s="32"/>
      <c r="F115" s="32"/>
      <c r="G115" s="32"/>
      <c r="H115" s="32"/>
      <c r="I115" s="32"/>
      <c r="J115" s="33" t="e">
        <f t="shared" si="10"/>
        <v>#REF!</v>
      </c>
    </row>
    <row r="116" spans="1:10" s="1" customFormat="1" ht="12" customHeight="1">
      <c r="A116" s="4"/>
      <c r="B116" s="10"/>
      <c r="C116" s="57" t="s">
        <v>271</v>
      </c>
      <c r="D116" s="54" t="e">
        <f>'PROJECT STATUS'!#REF!</f>
        <v>#REF!</v>
      </c>
      <c r="E116" s="32"/>
      <c r="F116" s="32"/>
      <c r="G116" s="32"/>
      <c r="H116" s="32"/>
      <c r="I116" s="32"/>
      <c r="J116" s="33" t="e">
        <f t="shared" si="10"/>
        <v>#REF!</v>
      </c>
    </row>
    <row r="117" spans="1:10" s="1" customFormat="1" ht="12" customHeight="1">
      <c r="A117" s="4"/>
      <c r="B117" s="10"/>
      <c r="C117" s="57" t="s">
        <v>273</v>
      </c>
      <c r="D117" s="54" t="e">
        <f>'PROJECT STATUS'!#REF!</f>
        <v>#REF!</v>
      </c>
      <c r="E117" s="32"/>
      <c r="F117" s="32"/>
      <c r="G117" s="32"/>
      <c r="H117" s="32"/>
      <c r="I117" s="32"/>
      <c r="J117" s="33" t="e">
        <f t="shared" si="10"/>
        <v>#REF!</v>
      </c>
    </row>
    <row r="118" spans="1:10" s="1" customFormat="1" ht="12" customHeight="1">
      <c r="A118" s="4"/>
      <c r="B118" s="10"/>
      <c r="C118" s="57" t="s">
        <v>274</v>
      </c>
      <c r="D118" s="54" t="e">
        <f>'PROJECT STATUS'!#REF!</f>
        <v>#REF!</v>
      </c>
      <c r="E118" s="32"/>
      <c r="F118" s="32"/>
      <c r="G118" s="32"/>
      <c r="H118" s="32"/>
      <c r="I118" s="32"/>
      <c r="J118" s="33" t="e">
        <f t="shared" si="10"/>
        <v>#REF!</v>
      </c>
    </row>
    <row r="119" spans="1:10" s="1" customFormat="1" ht="12" customHeight="1">
      <c r="A119" s="4"/>
      <c r="B119" s="10"/>
      <c r="C119" s="57" t="s">
        <v>275</v>
      </c>
      <c r="D119" s="54" t="e">
        <f>'PROJECT STATUS'!#REF!</f>
        <v>#REF!</v>
      </c>
      <c r="E119" s="32"/>
      <c r="F119" s="32"/>
      <c r="G119" s="32"/>
      <c r="H119" s="32"/>
      <c r="I119" s="32"/>
      <c r="J119" s="33" t="e">
        <f t="shared" si="10"/>
        <v>#REF!</v>
      </c>
    </row>
    <row r="120" spans="1:10" s="1" customFormat="1" ht="12" customHeight="1">
      <c r="A120" s="4"/>
      <c r="B120" s="10"/>
      <c r="C120" s="57" t="s">
        <v>39</v>
      </c>
      <c r="D120" s="54" t="e">
        <f>'PROJECT STATUS'!#REF!</f>
        <v>#REF!</v>
      </c>
      <c r="E120" s="32"/>
      <c r="F120" s="32"/>
      <c r="G120" s="32"/>
      <c r="H120" s="32"/>
      <c r="I120" s="32"/>
      <c r="J120" s="33" t="e">
        <f t="shared" si="10"/>
        <v>#REF!</v>
      </c>
    </row>
    <row r="121" spans="1:10" s="1" customFormat="1" ht="12" customHeight="1">
      <c r="A121" s="4"/>
      <c r="B121" s="10"/>
      <c r="C121" s="57" t="s">
        <v>39</v>
      </c>
      <c r="D121" s="54" t="e">
        <f>'PROJECT STATUS'!#REF!</f>
        <v>#REF!</v>
      </c>
      <c r="E121" s="32"/>
      <c r="F121" s="32"/>
      <c r="G121" s="32"/>
      <c r="H121" s="32"/>
      <c r="I121" s="32"/>
      <c r="J121" s="33" t="e">
        <f t="shared" si="10"/>
        <v>#REF!</v>
      </c>
    </row>
    <row r="122" spans="1:10" s="1" customFormat="1" ht="12" customHeight="1">
      <c r="A122" s="4"/>
      <c r="B122" s="10"/>
      <c r="C122" s="57" t="s">
        <v>39</v>
      </c>
      <c r="D122" s="54" t="e">
        <f>'PROJECT STATUS'!#REF!</f>
        <v>#REF!</v>
      </c>
      <c r="E122" s="32"/>
      <c r="F122" s="32"/>
      <c r="G122" s="32"/>
      <c r="H122" s="32"/>
      <c r="I122" s="32"/>
      <c r="J122" s="33" t="e">
        <f t="shared" si="10"/>
        <v>#REF!</v>
      </c>
    </row>
    <row r="123" spans="1:10" s="1" customFormat="1" ht="12" customHeight="1">
      <c r="A123" s="4"/>
      <c r="B123" s="10"/>
      <c r="C123" s="57" t="s">
        <v>277</v>
      </c>
      <c r="D123" s="54" t="e">
        <f>'PROJECT STATUS'!#REF!</f>
        <v>#REF!</v>
      </c>
      <c r="E123" s="32"/>
      <c r="F123" s="32">
        <f>9000000+5040000</f>
        <v>14040000</v>
      </c>
      <c r="G123" s="32"/>
      <c r="H123" s="32"/>
      <c r="I123" s="32"/>
      <c r="J123" s="33" t="e">
        <f t="shared" si="10"/>
        <v>#REF!</v>
      </c>
    </row>
    <row r="124" spans="1:10" s="1" customFormat="1" ht="12" customHeight="1">
      <c r="A124" s="4"/>
      <c r="B124" s="10"/>
      <c r="C124" s="57" t="s">
        <v>42</v>
      </c>
      <c r="D124" s="54" t="e">
        <f>'PROJECT STATUS'!#REF!</f>
        <v>#REF!</v>
      </c>
      <c r="E124" s="32"/>
      <c r="F124" s="32"/>
      <c r="G124" s="32"/>
      <c r="H124" s="32"/>
      <c r="I124" s="32"/>
      <c r="J124" s="33" t="e">
        <f t="shared" si="10"/>
        <v>#REF!</v>
      </c>
    </row>
    <row r="125" spans="1:10" s="1" customFormat="1" ht="12" customHeight="1">
      <c r="A125" s="4"/>
      <c r="B125" s="10"/>
      <c r="C125" s="57"/>
      <c r="D125" s="54"/>
      <c r="E125" s="32"/>
      <c r="F125" s="32"/>
      <c r="G125" s="32"/>
      <c r="H125" s="32"/>
      <c r="I125" s="32"/>
      <c r="J125" s="33"/>
    </row>
    <row r="126" spans="1:10" s="1" customFormat="1" ht="12" customHeight="1">
      <c r="A126" s="4"/>
      <c r="B126" s="10"/>
      <c r="C126" s="9" t="s">
        <v>3</v>
      </c>
      <c r="D126" s="72" t="e">
        <f aca="true" t="shared" si="11" ref="D126:J126">SUM(D102:D124)</f>
        <v>#REF!</v>
      </c>
      <c r="E126" s="72">
        <f t="shared" si="11"/>
        <v>0</v>
      </c>
      <c r="F126" s="72">
        <f t="shared" si="11"/>
        <v>14040000</v>
      </c>
      <c r="G126" s="72">
        <f t="shared" si="11"/>
        <v>0</v>
      </c>
      <c r="H126" s="72">
        <f t="shared" si="11"/>
        <v>0</v>
      </c>
      <c r="I126" s="72">
        <f t="shared" si="11"/>
        <v>0</v>
      </c>
      <c r="J126" s="15" t="e">
        <f t="shared" si="11"/>
        <v>#REF!</v>
      </c>
    </row>
    <row r="127" spans="1:10" s="1" customFormat="1" ht="12" customHeight="1">
      <c r="A127" s="4"/>
      <c r="B127" s="8"/>
      <c r="C127" s="9"/>
      <c r="D127" s="11"/>
      <c r="E127" s="34"/>
      <c r="F127" s="34"/>
      <c r="G127" s="34"/>
      <c r="H127" s="34"/>
      <c r="I127" s="34"/>
      <c r="J127" s="33"/>
    </row>
    <row r="128" spans="1:10" s="1" customFormat="1" ht="12" customHeight="1">
      <c r="A128" s="4"/>
      <c r="B128" s="8" t="s">
        <v>17</v>
      </c>
      <c r="C128" s="9" t="s">
        <v>55</v>
      </c>
      <c r="D128" s="12"/>
      <c r="E128" s="34"/>
      <c r="F128" s="34"/>
      <c r="G128" s="34"/>
      <c r="H128" s="34"/>
      <c r="I128" s="34"/>
      <c r="J128" s="33"/>
    </row>
    <row r="129" spans="1:10" s="1" customFormat="1" ht="12" customHeight="1">
      <c r="A129" s="4"/>
      <c r="B129" s="8"/>
      <c r="C129" s="40" t="s">
        <v>175</v>
      </c>
      <c r="D129" s="79" t="e">
        <f>'PROJECT STATUS'!#REF!</f>
        <v>#REF!</v>
      </c>
      <c r="E129" s="32"/>
      <c r="F129" s="32"/>
      <c r="G129" s="32"/>
      <c r="H129" s="32"/>
      <c r="I129" s="32"/>
      <c r="J129" s="33" t="e">
        <f aca="true" t="shared" si="12" ref="J129:J173">D129-E129-F129-G129-H129-I129</f>
        <v>#REF!</v>
      </c>
    </row>
    <row r="130" spans="1:10" s="1" customFormat="1" ht="12" customHeight="1">
      <c r="A130" s="4"/>
      <c r="B130" s="8"/>
      <c r="C130" s="42" t="s">
        <v>177</v>
      </c>
      <c r="D130" s="79" t="e">
        <f>'PROJECT STATUS'!#REF!</f>
        <v>#REF!</v>
      </c>
      <c r="E130" s="32"/>
      <c r="F130" s="32"/>
      <c r="G130" s="32"/>
      <c r="H130" s="32"/>
      <c r="I130" s="32"/>
      <c r="J130" s="33" t="e">
        <f t="shared" si="12"/>
        <v>#REF!</v>
      </c>
    </row>
    <row r="131" spans="1:10" s="1" customFormat="1" ht="13.5" customHeight="1">
      <c r="A131" s="4"/>
      <c r="B131" s="8"/>
      <c r="C131" s="42" t="s">
        <v>179</v>
      </c>
      <c r="D131" s="79" t="e">
        <f>'PROJECT STATUS'!#REF!</f>
        <v>#REF!</v>
      </c>
      <c r="E131" s="32"/>
      <c r="F131" s="32"/>
      <c r="G131" s="32"/>
      <c r="H131" s="32"/>
      <c r="I131" s="32"/>
      <c r="J131" s="33" t="e">
        <f t="shared" si="12"/>
        <v>#REF!</v>
      </c>
    </row>
    <row r="132" spans="1:10" s="1" customFormat="1" ht="24" customHeight="1">
      <c r="A132" s="4"/>
      <c r="B132" s="8"/>
      <c r="C132" s="42" t="s">
        <v>181</v>
      </c>
      <c r="D132" s="79" t="e">
        <f>'PROJECT STATUS'!#REF!</f>
        <v>#REF!</v>
      </c>
      <c r="E132" s="32"/>
      <c r="F132" s="32"/>
      <c r="G132" s="32"/>
      <c r="H132" s="32"/>
      <c r="I132" s="32"/>
      <c r="J132" s="33" t="e">
        <f t="shared" si="12"/>
        <v>#REF!</v>
      </c>
    </row>
    <row r="133" spans="1:10" s="1" customFormat="1" ht="12" customHeight="1">
      <c r="A133" s="4"/>
      <c r="B133" s="8"/>
      <c r="C133" s="42" t="s">
        <v>182</v>
      </c>
      <c r="D133" s="79" t="e">
        <f>'PROJECT STATUS'!#REF!</f>
        <v>#REF!</v>
      </c>
      <c r="E133" s="32"/>
      <c r="F133" s="32"/>
      <c r="G133" s="32"/>
      <c r="H133" s="32"/>
      <c r="I133" s="32"/>
      <c r="J133" s="33" t="e">
        <f t="shared" si="12"/>
        <v>#REF!</v>
      </c>
    </row>
    <row r="134" spans="1:10" s="1" customFormat="1" ht="12" customHeight="1">
      <c r="A134" s="4"/>
      <c r="B134" s="8"/>
      <c r="C134" s="42" t="s">
        <v>183</v>
      </c>
      <c r="D134" s="79" t="e">
        <f>'PROJECT STATUS'!#REF!</f>
        <v>#REF!</v>
      </c>
      <c r="E134" s="32"/>
      <c r="F134" s="32"/>
      <c r="G134" s="32"/>
      <c r="H134" s="32"/>
      <c r="I134" s="32"/>
      <c r="J134" s="33" t="e">
        <f t="shared" si="12"/>
        <v>#REF!</v>
      </c>
    </row>
    <row r="135" spans="1:10" s="1" customFormat="1" ht="12" customHeight="1">
      <c r="A135" s="4"/>
      <c r="B135" s="8"/>
      <c r="C135" s="42" t="s">
        <v>184</v>
      </c>
      <c r="D135" s="79" t="e">
        <f>'PROJECT STATUS'!#REF!</f>
        <v>#REF!</v>
      </c>
      <c r="E135" s="32"/>
      <c r="F135" s="32"/>
      <c r="G135" s="32"/>
      <c r="H135" s="32"/>
      <c r="I135" s="32"/>
      <c r="J135" s="33" t="e">
        <f t="shared" si="12"/>
        <v>#REF!</v>
      </c>
    </row>
    <row r="136" spans="1:10" s="1" customFormat="1" ht="13.5" customHeight="1">
      <c r="A136" s="4"/>
      <c r="B136" s="8"/>
      <c r="C136" s="42" t="s">
        <v>185</v>
      </c>
      <c r="D136" s="79" t="e">
        <f>'PROJECT STATUS'!#REF!</f>
        <v>#REF!</v>
      </c>
      <c r="E136" s="32"/>
      <c r="F136" s="32"/>
      <c r="G136" s="32"/>
      <c r="H136" s="32"/>
      <c r="I136" s="32"/>
      <c r="J136" s="33" t="e">
        <f t="shared" si="12"/>
        <v>#REF!</v>
      </c>
    </row>
    <row r="137" spans="1:10" s="1" customFormat="1" ht="12.75" customHeight="1">
      <c r="A137" s="4"/>
      <c r="B137" s="8"/>
      <c r="C137" s="42" t="s">
        <v>186</v>
      </c>
      <c r="D137" s="79" t="e">
        <f>'PROJECT STATUS'!#REF!</f>
        <v>#REF!</v>
      </c>
      <c r="E137" s="32"/>
      <c r="F137" s="32"/>
      <c r="G137" s="32"/>
      <c r="H137" s="32"/>
      <c r="I137" s="32"/>
      <c r="J137" s="33" t="e">
        <f t="shared" si="12"/>
        <v>#REF!</v>
      </c>
    </row>
    <row r="138" spans="1:10" s="1" customFormat="1" ht="12.75" customHeight="1">
      <c r="A138" s="4"/>
      <c r="B138" s="8"/>
      <c r="C138" s="42" t="s">
        <v>187</v>
      </c>
      <c r="D138" s="79" t="e">
        <f>'PROJECT STATUS'!#REF!</f>
        <v>#REF!</v>
      </c>
      <c r="E138" s="32"/>
      <c r="F138" s="32"/>
      <c r="G138" s="32"/>
      <c r="H138" s="32"/>
      <c r="I138" s="32"/>
      <c r="J138" s="33" t="e">
        <f t="shared" si="12"/>
        <v>#REF!</v>
      </c>
    </row>
    <row r="139" spans="1:10" s="1" customFormat="1" ht="12.75" customHeight="1">
      <c r="A139" s="4"/>
      <c r="B139" s="8"/>
      <c r="C139" s="42" t="s">
        <v>50</v>
      </c>
      <c r="D139" s="79" t="e">
        <f>'PROJECT STATUS'!#REF!</f>
        <v>#REF!</v>
      </c>
      <c r="E139" s="32"/>
      <c r="F139" s="32"/>
      <c r="G139" s="32"/>
      <c r="H139" s="32"/>
      <c r="I139" s="32"/>
      <c r="J139" s="33" t="e">
        <f t="shared" si="12"/>
        <v>#REF!</v>
      </c>
    </row>
    <row r="140" spans="1:10" s="1" customFormat="1" ht="12.75" customHeight="1">
      <c r="A140" s="4"/>
      <c r="B140" s="8"/>
      <c r="C140" s="42" t="s">
        <v>52</v>
      </c>
      <c r="D140" s="79" t="e">
        <f>'PROJECT STATUS'!#REF!</f>
        <v>#REF!</v>
      </c>
      <c r="E140" s="32"/>
      <c r="F140" s="32"/>
      <c r="G140" s="32"/>
      <c r="H140" s="32">
        <v>9010000</v>
      </c>
      <c r="I140" s="32"/>
      <c r="J140" s="33" t="e">
        <f t="shared" si="12"/>
        <v>#REF!</v>
      </c>
    </row>
    <row r="141" spans="1:10" s="1" customFormat="1" ht="12.75" customHeight="1">
      <c r="A141" s="4"/>
      <c r="B141" s="8"/>
      <c r="C141" s="42" t="s">
        <v>188</v>
      </c>
      <c r="D141" s="79" t="e">
        <f>'PROJECT STATUS'!#REF!</f>
        <v>#REF!</v>
      </c>
      <c r="E141" s="32"/>
      <c r="F141" s="32"/>
      <c r="G141" s="32"/>
      <c r="H141" s="32"/>
      <c r="I141" s="32"/>
      <c r="J141" s="33" t="e">
        <f t="shared" si="12"/>
        <v>#REF!</v>
      </c>
    </row>
    <row r="142" spans="1:10" s="1" customFormat="1" ht="12.75" customHeight="1">
      <c r="A142" s="4"/>
      <c r="B142" s="8"/>
      <c r="C142" s="42" t="s">
        <v>189</v>
      </c>
      <c r="D142" s="79" t="e">
        <f>'PROJECT STATUS'!#REF!</f>
        <v>#REF!</v>
      </c>
      <c r="E142" s="32"/>
      <c r="F142" s="32"/>
      <c r="G142" s="32"/>
      <c r="H142" s="32"/>
      <c r="I142" s="32"/>
      <c r="J142" s="33" t="e">
        <f t="shared" si="12"/>
        <v>#REF!</v>
      </c>
    </row>
    <row r="143" spans="1:10" s="1" customFormat="1" ht="12.75" customHeight="1">
      <c r="A143" s="4"/>
      <c r="B143" s="8"/>
      <c r="C143" s="42" t="s">
        <v>190</v>
      </c>
      <c r="D143" s="79" t="e">
        <f>'PROJECT STATUS'!#REF!</f>
        <v>#REF!</v>
      </c>
      <c r="E143" s="32"/>
      <c r="F143" s="32"/>
      <c r="G143" s="32"/>
      <c r="H143" s="32"/>
      <c r="I143" s="32"/>
      <c r="J143" s="33" t="e">
        <f t="shared" si="12"/>
        <v>#REF!</v>
      </c>
    </row>
    <row r="144" spans="1:10" s="1" customFormat="1" ht="12.75" customHeight="1">
      <c r="A144" s="4"/>
      <c r="B144" s="8"/>
      <c r="C144" s="42" t="s">
        <v>191</v>
      </c>
      <c r="D144" s="79" t="e">
        <f>'PROJECT STATUS'!#REF!</f>
        <v>#REF!</v>
      </c>
      <c r="E144" s="32"/>
      <c r="F144" s="32"/>
      <c r="G144" s="32"/>
      <c r="H144" s="32"/>
      <c r="I144" s="32"/>
      <c r="J144" s="33" t="e">
        <f t="shared" si="12"/>
        <v>#REF!</v>
      </c>
    </row>
    <row r="145" spans="1:10" s="1" customFormat="1" ht="12.75" customHeight="1">
      <c r="A145" s="4"/>
      <c r="B145" s="8"/>
      <c r="C145" s="42" t="s">
        <v>192</v>
      </c>
      <c r="D145" s="79" t="e">
        <f>'PROJECT STATUS'!#REF!</f>
        <v>#REF!</v>
      </c>
      <c r="E145" s="32"/>
      <c r="F145" s="32"/>
      <c r="G145" s="32"/>
      <c r="H145" s="32"/>
      <c r="I145" s="32"/>
      <c r="J145" s="33" t="e">
        <f t="shared" si="12"/>
        <v>#REF!</v>
      </c>
    </row>
    <row r="146" spans="1:10" s="1" customFormat="1" ht="12.75" customHeight="1">
      <c r="A146" s="4"/>
      <c r="B146" s="8"/>
      <c r="C146" s="42" t="s">
        <v>78</v>
      </c>
      <c r="D146" s="79" t="e">
        <f>'PROJECT STATUS'!#REF!</f>
        <v>#REF!</v>
      </c>
      <c r="E146" s="32"/>
      <c r="F146" s="32"/>
      <c r="G146" s="32"/>
      <c r="H146" s="32"/>
      <c r="I146" s="32"/>
      <c r="J146" s="33" t="e">
        <f t="shared" si="12"/>
        <v>#REF!</v>
      </c>
    </row>
    <row r="147" spans="1:10" s="1" customFormat="1" ht="12.75" customHeight="1">
      <c r="A147" s="4"/>
      <c r="B147" s="8"/>
      <c r="C147" s="53" t="s">
        <v>193</v>
      </c>
      <c r="D147" s="79" t="e">
        <f>'PROJECT STATUS'!#REF!</f>
        <v>#REF!</v>
      </c>
      <c r="E147" s="32"/>
      <c r="F147" s="32"/>
      <c r="G147" s="32"/>
      <c r="H147" s="32"/>
      <c r="I147" s="32"/>
      <c r="J147" s="33" t="e">
        <f t="shared" si="12"/>
        <v>#REF!</v>
      </c>
    </row>
    <row r="148" spans="1:10" s="1" customFormat="1" ht="12.75" customHeight="1">
      <c r="A148" s="4"/>
      <c r="B148" s="8"/>
      <c r="C148" s="42" t="s">
        <v>79</v>
      </c>
      <c r="D148" s="79" t="e">
        <f>'PROJECT STATUS'!#REF!</f>
        <v>#REF!</v>
      </c>
      <c r="E148" s="32"/>
      <c r="F148" s="32"/>
      <c r="G148" s="32"/>
      <c r="H148" s="32"/>
      <c r="I148" s="32"/>
      <c r="J148" s="33" t="e">
        <f t="shared" si="12"/>
        <v>#REF!</v>
      </c>
    </row>
    <row r="149" spans="1:10" s="1" customFormat="1" ht="12.75" customHeight="1">
      <c r="A149" s="4"/>
      <c r="B149" s="8"/>
      <c r="C149" s="40" t="s">
        <v>80</v>
      </c>
      <c r="D149" s="79" t="e">
        <f>'PROJECT STATUS'!#REF!</f>
        <v>#REF!</v>
      </c>
      <c r="E149" s="32"/>
      <c r="F149" s="32"/>
      <c r="G149" s="32"/>
      <c r="H149" s="32"/>
      <c r="I149" s="32"/>
      <c r="J149" s="33" t="e">
        <f t="shared" si="12"/>
        <v>#REF!</v>
      </c>
    </row>
    <row r="150" spans="1:10" s="1" customFormat="1" ht="12.75" customHeight="1">
      <c r="A150" s="4"/>
      <c r="B150" s="8"/>
      <c r="C150" s="42" t="s">
        <v>194</v>
      </c>
      <c r="D150" s="79" t="e">
        <f>'PROJECT STATUS'!#REF!</f>
        <v>#REF!</v>
      </c>
      <c r="E150" s="32"/>
      <c r="F150" s="32"/>
      <c r="G150" s="32"/>
      <c r="H150" s="32"/>
      <c r="I150" s="32"/>
      <c r="J150" s="33" t="e">
        <f t="shared" si="12"/>
        <v>#REF!</v>
      </c>
    </row>
    <row r="151" spans="1:10" s="1" customFormat="1" ht="12.75" customHeight="1">
      <c r="A151" s="4"/>
      <c r="B151" s="8"/>
      <c r="C151" s="51" t="s">
        <v>196</v>
      </c>
      <c r="D151" s="79" t="e">
        <f>'PROJECT STATUS'!#REF!</f>
        <v>#REF!</v>
      </c>
      <c r="E151" s="32"/>
      <c r="F151" s="32"/>
      <c r="G151" s="32"/>
      <c r="H151" s="32"/>
      <c r="I151" s="32"/>
      <c r="J151" s="33" t="e">
        <f t="shared" si="12"/>
        <v>#REF!</v>
      </c>
    </row>
    <row r="152" spans="1:10" s="1" customFormat="1" ht="12.75" customHeight="1">
      <c r="A152" s="4"/>
      <c r="B152" s="8"/>
      <c r="C152" s="59" t="s">
        <v>81</v>
      </c>
      <c r="D152" s="79" t="e">
        <f>'PROJECT STATUS'!#REF!</f>
        <v>#REF!</v>
      </c>
      <c r="E152" s="32"/>
      <c r="F152" s="32"/>
      <c r="G152" s="32"/>
      <c r="H152" s="32"/>
      <c r="I152" s="32"/>
      <c r="J152" s="33" t="e">
        <f t="shared" si="12"/>
        <v>#REF!</v>
      </c>
    </row>
    <row r="153" spans="1:10" s="1" customFormat="1" ht="12.75" customHeight="1">
      <c r="A153" s="4"/>
      <c r="B153" s="8"/>
      <c r="C153" s="59" t="s">
        <v>82</v>
      </c>
      <c r="D153" s="79" t="e">
        <f>'PROJECT STATUS'!#REF!</f>
        <v>#REF!</v>
      </c>
      <c r="E153" s="32"/>
      <c r="F153" s="32"/>
      <c r="G153" s="32"/>
      <c r="H153" s="32"/>
      <c r="I153" s="32"/>
      <c r="J153" s="33" t="e">
        <f t="shared" si="12"/>
        <v>#REF!</v>
      </c>
    </row>
    <row r="154" spans="1:10" s="1" customFormat="1" ht="12.75" customHeight="1">
      <c r="A154" s="4"/>
      <c r="B154" s="8"/>
      <c r="C154" s="59" t="s">
        <v>197</v>
      </c>
      <c r="D154" s="79" t="e">
        <f>'PROJECT STATUS'!#REF!</f>
        <v>#REF!</v>
      </c>
      <c r="E154" s="32"/>
      <c r="F154" s="32"/>
      <c r="G154" s="32"/>
      <c r="H154" s="32"/>
      <c r="I154" s="32"/>
      <c r="J154" s="33" t="e">
        <f t="shared" si="12"/>
        <v>#REF!</v>
      </c>
    </row>
    <row r="155" spans="1:10" s="1" customFormat="1" ht="12.75" customHeight="1">
      <c r="A155" s="4"/>
      <c r="B155" s="8"/>
      <c r="C155" s="59" t="s">
        <v>83</v>
      </c>
      <c r="D155" s="79" t="e">
        <f>'PROJECT STATUS'!#REF!</f>
        <v>#REF!</v>
      </c>
      <c r="E155" s="32"/>
      <c r="F155" s="32"/>
      <c r="G155" s="32"/>
      <c r="H155" s="32"/>
      <c r="I155" s="32"/>
      <c r="J155" s="33" t="e">
        <f t="shared" si="12"/>
        <v>#REF!</v>
      </c>
    </row>
    <row r="156" spans="1:10" s="1" customFormat="1" ht="12.75" customHeight="1">
      <c r="A156" s="4"/>
      <c r="B156" s="8"/>
      <c r="C156" s="46" t="s">
        <v>198</v>
      </c>
      <c r="D156" s="79" t="e">
        <f>'PROJECT STATUS'!#REF!</f>
        <v>#REF!</v>
      </c>
      <c r="E156" s="32"/>
      <c r="F156" s="32"/>
      <c r="G156" s="32"/>
      <c r="H156" s="32"/>
      <c r="I156" s="32"/>
      <c r="J156" s="33" t="e">
        <f t="shared" si="12"/>
        <v>#REF!</v>
      </c>
    </row>
    <row r="157" spans="1:10" s="1" customFormat="1" ht="12.75" customHeight="1">
      <c r="A157" s="4"/>
      <c r="B157" s="8"/>
      <c r="C157" s="46" t="s">
        <v>84</v>
      </c>
      <c r="D157" s="79" t="e">
        <f>'PROJECT STATUS'!#REF!</f>
        <v>#REF!</v>
      </c>
      <c r="E157" s="32"/>
      <c r="F157" s="32"/>
      <c r="G157" s="32"/>
      <c r="H157" s="32"/>
      <c r="I157" s="32"/>
      <c r="J157" s="33" t="e">
        <f t="shared" si="12"/>
        <v>#REF!</v>
      </c>
    </row>
    <row r="158" spans="1:10" s="1" customFormat="1" ht="12.75" customHeight="1">
      <c r="A158" s="4"/>
      <c r="B158" s="8"/>
      <c r="C158" s="59" t="s">
        <v>199</v>
      </c>
      <c r="D158" s="79" t="e">
        <f>'PROJECT STATUS'!#REF!</f>
        <v>#REF!</v>
      </c>
      <c r="E158" s="32"/>
      <c r="F158" s="32"/>
      <c r="G158" s="32"/>
      <c r="H158" s="32"/>
      <c r="I158" s="32"/>
      <c r="J158" s="33" t="e">
        <f t="shared" si="12"/>
        <v>#REF!</v>
      </c>
    </row>
    <row r="159" spans="1:10" s="1" customFormat="1" ht="12.75" customHeight="1">
      <c r="A159" s="4"/>
      <c r="B159" s="8"/>
      <c r="C159" s="59" t="s">
        <v>85</v>
      </c>
      <c r="D159" s="79" t="e">
        <f>'PROJECT STATUS'!#REF!</f>
        <v>#REF!</v>
      </c>
      <c r="E159" s="32"/>
      <c r="F159" s="32"/>
      <c r="G159" s="32"/>
      <c r="H159" s="32"/>
      <c r="I159" s="32"/>
      <c r="J159" s="33" t="e">
        <f t="shared" si="12"/>
        <v>#REF!</v>
      </c>
    </row>
    <row r="160" spans="1:10" s="1" customFormat="1" ht="12.75" customHeight="1">
      <c r="A160" s="4"/>
      <c r="B160" s="8"/>
      <c r="C160" s="59" t="s">
        <v>86</v>
      </c>
      <c r="D160" s="79" t="e">
        <f>'PROJECT STATUS'!#REF!</f>
        <v>#REF!</v>
      </c>
      <c r="E160" s="32"/>
      <c r="F160" s="32"/>
      <c r="G160" s="32"/>
      <c r="H160" s="32"/>
      <c r="I160" s="32"/>
      <c r="J160" s="33" t="e">
        <f t="shared" si="12"/>
        <v>#REF!</v>
      </c>
    </row>
    <row r="161" spans="1:10" s="1" customFormat="1" ht="12.75" customHeight="1">
      <c r="A161" s="4"/>
      <c r="B161" s="8"/>
      <c r="C161" s="59" t="s">
        <v>87</v>
      </c>
      <c r="D161" s="79" t="e">
        <f>'PROJECT STATUS'!#REF!</f>
        <v>#REF!</v>
      </c>
      <c r="E161" s="32"/>
      <c r="F161" s="32"/>
      <c r="G161" s="32"/>
      <c r="H161" s="32"/>
      <c r="I161" s="32"/>
      <c r="J161" s="33" t="e">
        <f t="shared" si="12"/>
        <v>#REF!</v>
      </c>
    </row>
    <row r="162" spans="1:10" s="1" customFormat="1" ht="12.75" customHeight="1">
      <c r="A162" s="4"/>
      <c r="B162" s="8"/>
      <c r="C162" s="59" t="s">
        <v>88</v>
      </c>
      <c r="D162" s="79" t="e">
        <f>'PROJECT STATUS'!#REF!</f>
        <v>#REF!</v>
      </c>
      <c r="E162" s="32"/>
      <c r="F162" s="32"/>
      <c r="G162" s="32"/>
      <c r="H162" s="32"/>
      <c r="I162" s="32"/>
      <c r="J162" s="33" t="e">
        <f t="shared" si="12"/>
        <v>#REF!</v>
      </c>
    </row>
    <row r="163" spans="1:10" s="1" customFormat="1" ht="12.75" customHeight="1">
      <c r="A163" s="4"/>
      <c r="B163" s="8"/>
      <c r="C163" s="46" t="s">
        <v>200</v>
      </c>
      <c r="D163" s="79" t="e">
        <f>'PROJECT STATUS'!#REF!</f>
        <v>#REF!</v>
      </c>
      <c r="E163" s="32"/>
      <c r="F163" s="32"/>
      <c r="G163" s="32"/>
      <c r="H163" s="32"/>
      <c r="I163" s="32"/>
      <c r="J163" s="33" t="e">
        <f t="shared" si="12"/>
        <v>#REF!</v>
      </c>
    </row>
    <row r="164" spans="1:10" s="1" customFormat="1" ht="12.75" customHeight="1">
      <c r="A164" s="4"/>
      <c r="B164" s="8"/>
      <c r="C164" s="59" t="s">
        <v>89</v>
      </c>
      <c r="D164" s="79" t="e">
        <f>'PROJECT STATUS'!#REF!</f>
        <v>#REF!</v>
      </c>
      <c r="E164" s="32"/>
      <c r="F164" s="32"/>
      <c r="G164" s="32"/>
      <c r="H164" s="32"/>
      <c r="I164" s="32"/>
      <c r="J164" s="33" t="e">
        <f t="shared" si="12"/>
        <v>#REF!</v>
      </c>
    </row>
    <row r="165" spans="1:10" s="1" customFormat="1" ht="12.75" customHeight="1">
      <c r="A165" s="4"/>
      <c r="B165" s="8"/>
      <c r="C165" s="59" t="s">
        <v>201</v>
      </c>
      <c r="D165" s="79" t="e">
        <f>'PROJECT STATUS'!#REF!</f>
        <v>#REF!</v>
      </c>
      <c r="E165" s="32"/>
      <c r="F165" s="32"/>
      <c r="G165" s="32"/>
      <c r="H165" s="32"/>
      <c r="I165" s="32"/>
      <c r="J165" s="33" t="e">
        <f t="shared" si="12"/>
        <v>#REF!</v>
      </c>
    </row>
    <row r="166" spans="1:10" s="1" customFormat="1" ht="12.75" customHeight="1">
      <c r="A166" s="4"/>
      <c r="B166" s="8"/>
      <c r="C166" s="59" t="s">
        <v>90</v>
      </c>
      <c r="D166" s="79" t="e">
        <f>'PROJECT STATUS'!#REF!</f>
        <v>#REF!</v>
      </c>
      <c r="E166" s="32"/>
      <c r="F166" s="32"/>
      <c r="G166" s="32"/>
      <c r="H166" s="32"/>
      <c r="I166" s="32"/>
      <c r="J166" s="33" t="e">
        <f t="shared" si="12"/>
        <v>#REF!</v>
      </c>
    </row>
    <row r="167" spans="1:10" s="1" customFormat="1" ht="12.75" customHeight="1">
      <c r="A167" s="4"/>
      <c r="B167" s="8"/>
      <c r="C167" s="59" t="s">
        <v>202</v>
      </c>
      <c r="D167" s="79" t="e">
        <f>'PROJECT STATUS'!#REF!</f>
        <v>#REF!</v>
      </c>
      <c r="E167" s="32"/>
      <c r="F167" s="32"/>
      <c r="G167" s="32"/>
      <c r="H167" s="32"/>
      <c r="I167" s="32"/>
      <c r="J167" s="33" t="e">
        <f t="shared" si="12"/>
        <v>#REF!</v>
      </c>
    </row>
    <row r="168" spans="1:10" s="1" customFormat="1" ht="12.75" customHeight="1">
      <c r="A168" s="4"/>
      <c r="B168" s="8"/>
      <c r="C168" s="59" t="s">
        <v>203</v>
      </c>
      <c r="D168" s="79" t="e">
        <f>'PROJECT STATUS'!#REF!</f>
        <v>#REF!</v>
      </c>
      <c r="E168" s="32"/>
      <c r="F168" s="32"/>
      <c r="G168" s="32"/>
      <c r="H168" s="32"/>
      <c r="I168" s="32"/>
      <c r="J168" s="33" t="e">
        <f t="shared" si="12"/>
        <v>#REF!</v>
      </c>
    </row>
    <row r="169" spans="1:10" s="1" customFormat="1" ht="12.75" customHeight="1">
      <c r="A169" s="4"/>
      <c r="B169" s="8"/>
      <c r="C169" s="59" t="s">
        <v>204</v>
      </c>
      <c r="D169" s="79" t="e">
        <f>'PROJECT STATUS'!#REF!</f>
        <v>#REF!</v>
      </c>
      <c r="E169" s="32"/>
      <c r="F169" s="32"/>
      <c r="G169" s="32"/>
      <c r="H169" s="32"/>
      <c r="I169" s="32"/>
      <c r="J169" s="33" t="e">
        <f t="shared" si="12"/>
        <v>#REF!</v>
      </c>
    </row>
    <row r="170" spans="1:10" s="1" customFormat="1" ht="12.75" customHeight="1">
      <c r="A170" s="4"/>
      <c r="B170" s="8"/>
      <c r="C170" s="59" t="s">
        <v>205</v>
      </c>
      <c r="D170" s="79" t="e">
        <f>'PROJECT STATUS'!#REF!</f>
        <v>#REF!</v>
      </c>
      <c r="E170" s="32"/>
      <c r="F170" s="32"/>
      <c r="G170" s="32"/>
      <c r="H170" s="32"/>
      <c r="I170" s="32"/>
      <c r="J170" s="33" t="e">
        <f t="shared" si="12"/>
        <v>#REF!</v>
      </c>
    </row>
    <row r="171" spans="1:10" s="1" customFormat="1" ht="12.75" customHeight="1">
      <c r="A171" s="4"/>
      <c r="B171" s="8"/>
      <c r="C171" s="59" t="s">
        <v>206</v>
      </c>
      <c r="D171" s="79" t="e">
        <f>'PROJECT STATUS'!#REF!</f>
        <v>#REF!</v>
      </c>
      <c r="E171" s="32"/>
      <c r="F171" s="32"/>
      <c r="G171" s="32"/>
      <c r="H171" s="32"/>
      <c r="I171" s="32"/>
      <c r="J171" s="33" t="e">
        <f t="shared" si="12"/>
        <v>#REF!</v>
      </c>
    </row>
    <row r="172" spans="1:10" s="1" customFormat="1" ht="12.75" customHeight="1">
      <c r="A172" s="4"/>
      <c r="B172" s="8"/>
      <c r="C172" s="59" t="s">
        <v>206</v>
      </c>
      <c r="D172" s="79" t="e">
        <f>'PROJECT STATUS'!#REF!</f>
        <v>#REF!</v>
      </c>
      <c r="E172" s="32"/>
      <c r="F172" s="32"/>
      <c r="G172" s="32"/>
      <c r="H172" s="32"/>
      <c r="I172" s="32">
        <v>4055500</v>
      </c>
      <c r="J172" s="33" t="e">
        <f t="shared" si="12"/>
        <v>#REF!</v>
      </c>
    </row>
    <row r="173" spans="1:10" s="1" customFormat="1" ht="12.75" customHeight="1">
      <c r="A173" s="4"/>
      <c r="B173" s="8"/>
      <c r="C173" s="59" t="s">
        <v>207</v>
      </c>
      <c r="D173" s="79" t="e">
        <f>'PROJECT STATUS'!#REF!</f>
        <v>#REF!</v>
      </c>
      <c r="E173" s="32"/>
      <c r="F173" s="32"/>
      <c r="G173" s="32"/>
      <c r="H173" s="32"/>
      <c r="I173" s="32"/>
      <c r="J173" s="33" t="e">
        <f t="shared" si="12"/>
        <v>#REF!</v>
      </c>
    </row>
    <row r="174" spans="1:10" s="1" customFormat="1" ht="12" customHeight="1">
      <c r="A174" s="4"/>
      <c r="B174" s="8"/>
      <c r="C174" s="9" t="s">
        <v>3</v>
      </c>
      <c r="D174" s="72" t="e">
        <f aca="true" t="shared" si="13" ref="D174:J174">SUM(D128:D173)</f>
        <v>#REF!</v>
      </c>
      <c r="E174" s="15">
        <f t="shared" si="13"/>
        <v>0</v>
      </c>
      <c r="F174" s="15">
        <f t="shared" si="13"/>
        <v>0</v>
      </c>
      <c r="G174" s="15">
        <f t="shared" si="13"/>
        <v>0</v>
      </c>
      <c r="H174" s="15">
        <f t="shared" si="13"/>
        <v>9010000</v>
      </c>
      <c r="I174" s="15">
        <f t="shared" si="13"/>
        <v>4055500</v>
      </c>
      <c r="J174" s="15" t="e">
        <f t="shared" si="13"/>
        <v>#REF!</v>
      </c>
    </row>
    <row r="175" spans="1:10" s="1" customFormat="1" ht="12" customHeight="1">
      <c r="A175" s="4"/>
      <c r="B175" s="8"/>
      <c r="C175" s="17"/>
      <c r="D175" s="74"/>
      <c r="E175" s="32"/>
      <c r="F175" s="32"/>
      <c r="G175" s="32"/>
      <c r="H175" s="32"/>
      <c r="I175" s="32"/>
      <c r="J175" s="33"/>
    </row>
    <row r="176" spans="1:10" s="1" customFormat="1" ht="12" customHeight="1">
      <c r="A176" s="4"/>
      <c r="B176" s="8" t="s">
        <v>65</v>
      </c>
      <c r="C176" s="9" t="s">
        <v>56</v>
      </c>
      <c r="D176" s="74"/>
      <c r="E176" s="32"/>
      <c r="F176" s="32"/>
      <c r="G176" s="32"/>
      <c r="H176" s="32"/>
      <c r="I176" s="32"/>
      <c r="J176" s="33"/>
    </row>
    <row r="177" spans="1:10" s="1" customFormat="1" ht="12" customHeight="1">
      <c r="A177" s="4"/>
      <c r="B177" s="8"/>
      <c r="C177" s="42" t="s">
        <v>279</v>
      </c>
      <c r="D177" s="75" t="e">
        <f>'PROJECT STATUS'!#REF!</f>
        <v>#REF!</v>
      </c>
      <c r="E177" s="32"/>
      <c r="F177" s="32"/>
      <c r="G177" s="32"/>
      <c r="H177" s="32"/>
      <c r="I177" s="32"/>
      <c r="J177" s="33" t="e">
        <f>D177-E177-F177-G177-H177-I177</f>
        <v>#REF!</v>
      </c>
    </row>
    <row r="178" spans="1:10" s="1" customFormat="1" ht="12" customHeight="1">
      <c r="A178" s="4"/>
      <c r="B178" s="8"/>
      <c r="C178" s="42" t="s">
        <v>53</v>
      </c>
      <c r="D178" s="75" t="e">
        <f>'PROJECT STATUS'!#REF!</f>
        <v>#REF!</v>
      </c>
      <c r="E178" s="32"/>
      <c r="F178" s="32"/>
      <c r="G178" s="32"/>
      <c r="H178" s="32"/>
      <c r="I178" s="32"/>
      <c r="J178" s="33" t="e">
        <f>D178-E178-F178-G178-H178-I178</f>
        <v>#REF!</v>
      </c>
    </row>
    <row r="179" spans="1:10" s="1" customFormat="1" ht="12" customHeight="1">
      <c r="A179" s="4"/>
      <c r="B179" s="8"/>
      <c r="C179" s="44" t="s">
        <v>54</v>
      </c>
      <c r="D179" s="75" t="e">
        <f>'PROJECT STATUS'!#REF!</f>
        <v>#REF!</v>
      </c>
      <c r="E179" s="32"/>
      <c r="F179" s="32"/>
      <c r="G179" s="32"/>
      <c r="H179" s="32"/>
      <c r="I179" s="32"/>
      <c r="J179" s="33" t="e">
        <f>D179-E179-F179-G179-H179-I179</f>
        <v>#REF!</v>
      </c>
    </row>
    <row r="180" spans="1:10" s="1" customFormat="1" ht="12" customHeight="1">
      <c r="A180" s="4"/>
      <c r="B180" s="8"/>
      <c r="C180" s="42" t="s">
        <v>54</v>
      </c>
      <c r="D180" s="75" t="e">
        <f>'PROJECT STATUS'!#REF!</f>
        <v>#REF!</v>
      </c>
      <c r="E180" s="32"/>
      <c r="F180" s="32"/>
      <c r="G180" s="32"/>
      <c r="H180" s="32"/>
      <c r="I180" s="32"/>
      <c r="J180" s="33" t="e">
        <f>D180-E180-F180-G180-H180-I180</f>
        <v>#REF!</v>
      </c>
    </row>
    <row r="181" spans="1:10" s="1" customFormat="1" ht="12" customHeight="1">
      <c r="A181" s="4"/>
      <c r="B181" s="8"/>
      <c r="C181" s="58" t="s">
        <v>281</v>
      </c>
      <c r="D181" s="75" t="e">
        <f>'PROJECT STATUS'!#REF!</f>
        <v>#REF!</v>
      </c>
      <c r="E181" s="32"/>
      <c r="F181" s="32"/>
      <c r="G181" s="32"/>
      <c r="H181" s="32">
        <v>1437193</v>
      </c>
      <c r="I181" s="32">
        <f>1250642.4+1259545.4</f>
        <v>2510187.8</v>
      </c>
      <c r="J181" s="33" t="e">
        <f>D181-E181-F181-G181-H181-I181</f>
        <v>#REF!</v>
      </c>
    </row>
    <row r="182" spans="1:10" s="1" customFormat="1" ht="12" customHeight="1">
      <c r="A182" s="4"/>
      <c r="B182" s="8"/>
      <c r="C182" s="9" t="s">
        <v>3</v>
      </c>
      <c r="D182" s="72" t="e">
        <f aca="true" t="shared" si="14" ref="D182:J182">SUM(D177:D181)</f>
        <v>#REF!</v>
      </c>
      <c r="E182" s="72">
        <f t="shared" si="14"/>
        <v>0</v>
      </c>
      <c r="F182" s="72">
        <f t="shared" si="14"/>
        <v>0</v>
      </c>
      <c r="G182" s="72">
        <f t="shared" si="14"/>
        <v>0</v>
      </c>
      <c r="H182" s="72">
        <f t="shared" si="14"/>
        <v>1437193</v>
      </c>
      <c r="I182" s="72">
        <f t="shared" si="14"/>
        <v>2510187.8</v>
      </c>
      <c r="J182" s="15" t="e">
        <f t="shared" si="14"/>
        <v>#REF!</v>
      </c>
    </row>
    <row r="183" spans="1:10" s="1" customFormat="1" ht="12" customHeight="1">
      <c r="A183" s="4"/>
      <c r="B183" s="8"/>
      <c r="C183" s="9"/>
      <c r="D183" s="11"/>
      <c r="E183" s="34"/>
      <c r="F183" s="34"/>
      <c r="G183" s="34"/>
      <c r="H183" s="34"/>
      <c r="I183" s="34"/>
      <c r="J183" s="33"/>
    </row>
    <row r="184" spans="1:10" s="1" customFormat="1" ht="12" customHeight="1">
      <c r="A184" s="4"/>
      <c r="B184" s="8" t="s">
        <v>18</v>
      </c>
      <c r="C184" s="9" t="s">
        <v>12</v>
      </c>
      <c r="D184" s="12"/>
      <c r="E184" s="34"/>
      <c r="F184" s="34"/>
      <c r="G184" s="34"/>
      <c r="H184" s="34"/>
      <c r="I184" s="34"/>
      <c r="J184" s="33"/>
    </row>
    <row r="185" spans="1:10" s="1" customFormat="1" ht="12" customHeight="1">
      <c r="A185" s="4"/>
      <c r="B185" s="8"/>
      <c r="C185" s="42" t="s">
        <v>209</v>
      </c>
      <c r="D185" s="75" t="e">
        <f>'PROJECT STATUS'!#REF!</f>
        <v>#REF!</v>
      </c>
      <c r="E185" s="32"/>
      <c r="F185" s="32"/>
      <c r="G185" s="32"/>
      <c r="H185" s="32"/>
      <c r="I185" s="32"/>
      <c r="J185" s="33" t="e">
        <f aca="true" t="shared" si="15" ref="J185:J194">D185-E185-F185-G185-H185-I185</f>
        <v>#REF!</v>
      </c>
    </row>
    <row r="186" spans="1:10" s="1" customFormat="1" ht="12" customHeight="1">
      <c r="A186" s="4"/>
      <c r="B186" s="8"/>
      <c r="C186" s="42" t="s">
        <v>210</v>
      </c>
      <c r="D186" s="75" t="e">
        <f>'PROJECT STATUS'!#REF!</f>
        <v>#REF!</v>
      </c>
      <c r="E186" s="32"/>
      <c r="F186" s="32"/>
      <c r="G186" s="32"/>
      <c r="H186" s="32"/>
      <c r="I186" s="32"/>
      <c r="J186" s="33" t="e">
        <f t="shared" si="15"/>
        <v>#REF!</v>
      </c>
    </row>
    <row r="187" spans="1:10" s="1" customFormat="1" ht="12" customHeight="1">
      <c r="A187" s="4"/>
      <c r="B187" s="8"/>
      <c r="C187" s="42" t="s">
        <v>211</v>
      </c>
      <c r="D187" s="75" t="e">
        <f>'PROJECT STATUS'!#REF!</f>
        <v>#REF!</v>
      </c>
      <c r="E187" s="32"/>
      <c r="F187" s="32"/>
      <c r="G187" s="32"/>
      <c r="H187" s="32"/>
      <c r="I187" s="32"/>
      <c r="J187" s="33" t="e">
        <f t="shared" si="15"/>
        <v>#REF!</v>
      </c>
    </row>
    <row r="188" spans="1:10" s="1" customFormat="1" ht="12" customHeight="1">
      <c r="A188" s="4"/>
      <c r="B188" s="8"/>
      <c r="C188" s="42" t="s">
        <v>212</v>
      </c>
      <c r="D188" s="75" t="e">
        <f>'PROJECT STATUS'!#REF!</f>
        <v>#REF!</v>
      </c>
      <c r="E188" s="32"/>
      <c r="F188" s="32"/>
      <c r="G188" s="32"/>
      <c r="H188" s="32"/>
      <c r="I188" s="32"/>
      <c r="J188" s="33" t="e">
        <f t="shared" si="15"/>
        <v>#REF!</v>
      </c>
    </row>
    <row r="189" spans="1:10" s="1" customFormat="1" ht="12" customHeight="1">
      <c r="A189" s="4"/>
      <c r="B189" s="8"/>
      <c r="C189" s="42" t="s">
        <v>213</v>
      </c>
      <c r="D189" s="75" t="e">
        <f>'PROJECT STATUS'!#REF!</f>
        <v>#REF!</v>
      </c>
      <c r="E189" s="32"/>
      <c r="F189" s="32"/>
      <c r="G189" s="32"/>
      <c r="H189" s="32"/>
      <c r="I189" s="32"/>
      <c r="J189" s="33" t="e">
        <f t="shared" si="15"/>
        <v>#REF!</v>
      </c>
    </row>
    <row r="190" spans="1:10" s="1" customFormat="1" ht="12" customHeight="1">
      <c r="A190" s="4"/>
      <c r="B190" s="8"/>
      <c r="C190" s="48" t="s">
        <v>214</v>
      </c>
      <c r="D190" s="75" t="e">
        <f>'PROJECT STATUS'!#REF!</f>
        <v>#REF!</v>
      </c>
      <c r="E190" s="32"/>
      <c r="F190" s="32"/>
      <c r="G190" s="32"/>
      <c r="H190" s="32"/>
      <c r="I190" s="32"/>
      <c r="J190" s="33" t="e">
        <f t="shared" si="15"/>
        <v>#REF!</v>
      </c>
    </row>
    <row r="191" spans="1:10" s="1" customFormat="1" ht="12" customHeight="1">
      <c r="A191" s="4"/>
      <c r="B191" s="8"/>
      <c r="C191" s="48" t="s">
        <v>215</v>
      </c>
      <c r="D191" s="75" t="e">
        <f>'PROJECT STATUS'!#REF!</f>
        <v>#REF!</v>
      </c>
      <c r="E191" s="32"/>
      <c r="F191" s="32"/>
      <c r="G191" s="32"/>
      <c r="H191" s="32">
        <v>1963671.4</v>
      </c>
      <c r="I191" s="32"/>
      <c r="J191" s="33" t="e">
        <f t="shared" si="15"/>
        <v>#REF!</v>
      </c>
    </row>
    <row r="192" spans="1:10" s="1" customFormat="1" ht="12" customHeight="1">
      <c r="A192" s="4"/>
      <c r="B192" s="8"/>
      <c r="C192" s="48" t="s">
        <v>217</v>
      </c>
      <c r="D192" s="75" t="e">
        <f>'PROJECT STATUS'!#REF!</f>
        <v>#REF!</v>
      </c>
      <c r="E192" s="32"/>
      <c r="F192" s="32"/>
      <c r="G192" s="32"/>
      <c r="H192" s="32"/>
      <c r="I192" s="32">
        <v>4867447</v>
      </c>
      <c r="J192" s="33" t="e">
        <f t="shared" si="15"/>
        <v>#REF!</v>
      </c>
    </row>
    <row r="193" spans="1:10" s="1" customFormat="1" ht="12" customHeight="1">
      <c r="A193" s="4"/>
      <c r="B193" s="8"/>
      <c r="C193" s="44" t="s">
        <v>218</v>
      </c>
      <c r="D193" s="75" t="e">
        <f>'PROJECT STATUS'!#REF!</f>
        <v>#REF!</v>
      </c>
      <c r="E193" s="32"/>
      <c r="F193" s="32"/>
      <c r="G193" s="32"/>
      <c r="H193" s="32">
        <v>1986500</v>
      </c>
      <c r="I193" s="32"/>
      <c r="J193" s="33" t="e">
        <f t="shared" si="15"/>
        <v>#REF!</v>
      </c>
    </row>
    <row r="194" spans="1:10" s="1" customFormat="1" ht="12" customHeight="1">
      <c r="A194" s="4"/>
      <c r="B194" s="8"/>
      <c r="C194" s="44" t="s">
        <v>219</v>
      </c>
      <c r="D194" s="75" t="e">
        <f>'PROJECT STATUS'!#REF!</f>
        <v>#REF!</v>
      </c>
      <c r="E194" s="32"/>
      <c r="F194" s="32"/>
      <c r="G194" s="32"/>
      <c r="H194" s="32"/>
      <c r="I194" s="32"/>
      <c r="J194" s="33" t="e">
        <f t="shared" si="15"/>
        <v>#REF!</v>
      </c>
    </row>
    <row r="195" spans="1:10" s="1" customFormat="1" ht="12" customHeight="1">
      <c r="A195" s="4"/>
      <c r="B195" s="8"/>
      <c r="C195" s="9" t="s">
        <v>3</v>
      </c>
      <c r="D195" s="72" t="e">
        <f aca="true" t="shared" si="16" ref="D195:J195">SUM(D185:D194)</f>
        <v>#REF!</v>
      </c>
      <c r="E195" s="72">
        <f t="shared" si="16"/>
        <v>0</v>
      </c>
      <c r="F195" s="72">
        <f t="shared" si="16"/>
        <v>0</v>
      </c>
      <c r="G195" s="72">
        <f t="shared" si="16"/>
        <v>0</v>
      </c>
      <c r="H195" s="72">
        <f t="shared" si="16"/>
        <v>3950171.4</v>
      </c>
      <c r="I195" s="72">
        <f t="shared" si="16"/>
        <v>4867447</v>
      </c>
      <c r="J195" s="15" t="e">
        <f t="shared" si="16"/>
        <v>#REF!</v>
      </c>
    </row>
    <row r="196" spans="1:10" s="1" customFormat="1" ht="12" customHeight="1">
      <c r="A196" s="4"/>
      <c r="B196" s="8"/>
      <c r="C196" s="9"/>
      <c r="D196" s="11"/>
      <c r="E196" s="34"/>
      <c r="F196" s="34"/>
      <c r="G196" s="34"/>
      <c r="H196" s="34"/>
      <c r="I196" s="34"/>
      <c r="J196" s="33"/>
    </row>
    <row r="197" spans="1:10" s="1" customFormat="1" ht="12" customHeight="1">
      <c r="A197" s="4"/>
      <c r="B197" s="8" t="s">
        <v>66</v>
      </c>
      <c r="C197" s="9" t="s">
        <v>69</v>
      </c>
      <c r="D197" s="12"/>
      <c r="E197" s="34"/>
      <c r="F197" s="34"/>
      <c r="G197" s="34"/>
      <c r="H197" s="34"/>
      <c r="I197" s="34"/>
      <c r="J197" s="33"/>
    </row>
    <row r="198" spans="1:10" s="1" customFormat="1" ht="12" customHeight="1">
      <c r="A198" s="4"/>
      <c r="B198" s="10"/>
      <c r="C198" s="42" t="s">
        <v>220</v>
      </c>
      <c r="D198" s="77" t="e">
        <f>'PROJECT STATUS'!#REF!</f>
        <v>#REF!</v>
      </c>
      <c r="E198" s="32"/>
      <c r="F198" s="32"/>
      <c r="G198" s="32"/>
      <c r="H198" s="32"/>
      <c r="I198" s="32"/>
      <c r="J198" s="33" t="e">
        <f aca="true" t="shared" si="17" ref="J198:J210">D198-E198-F198-G198-H198-I198</f>
        <v>#REF!</v>
      </c>
    </row>
    <row r="199" spans="1:10" s="1" customFormat="1" ht="12" customHeight="1">
      <c r="A199" s="4"/>
      <c r="B199" s="10"/>
      <c r="C199" s="42" t="s">
        <v>222</v>
      </c>
      <c r="D199" s="77" t="e">
        <f>'PROJECT STATUS'!#REF!</f>
        <v>#REF!</v>
      </c>
      <c r="E199" s="32"/>
      <c r="F199" s="32"/>
      <c r="G199" s="32"/>
      <c r="H199" s="32"/>
      <c r="I199" s="32"/>
      <c r="J199" s="33" t="e">
        <f t="shared" si="17"/>
        <v>#REF!</v>
      </c>
    </row>
    <row r="200" spans="1:10" s="1" customFormat="1" ht="12" customHeight="1">
      <c r="A200" s="4"/>
      <c r="B200" s="10"/>
      <c r="C200" s="42" t="s">
        <v>224</v>
      </c>
      <c r="D200" s="77" t="e">
        <f>'PROJECT STATUS'!#REF!</f>
        <v>#REF!</v>
      </c>
      <c r="E200" s="32"/>
      <c r="F200" s="32"/>
      <c r="G200" s="32"/>
      <c r="H200" s="32"/>
      <c r="I200" s="32"/>
      <c r="J200" s="33" t="e">
        <f t="shared" si="17"/>
        <v>#REF!</v>
      </c>
    </row>
    <row r="201" spans="1:10" s="1" customFormat="1" ht="12" customHeight="1">
      <c r="A201" s="4"/>
      <c r="B201" s="10"/>
      <c r="C201" s="42" t="s">
        <v>225</v>
      </c>
      <c r="D201" s="77" t="e">
        <f>'PROJECT STATUS'!#REF!</f>
        <v>#REF!</v>
      </c>
      <c r="E201" s="32"/>
      <c r="F201" s="32"/>
      <c r="G201" s="32"/>
      <c r="H201" s="32"/>
      <c r="I201" s="32"/>
      <c r="J201" s="33" t="e">
        <f t="shared" si="17"/>
        <v>#REF!</v>
      </c>
    </row>
    <row r="202" spans="1:10" s="1" customFormat="1" ht="12" customHeight="1">
      <c r="A202" s="4"/>
      <c r="B202" s="10"/>
      <c r="C202" s="42" t="s">
        <v>226</v>
      </c>
      <c r="D202" s="77" t="e">
        <f>'PROJECT STATUS'!#REF!</f>
        <v>#REF!</v>
      </c>
      <c r="E202" s="32"/>
      <c r="F202" s="32"/>
      <c r="G202" s="32"/>
      <c r="H202" s="32"/>
      <c r="I202" s="32"/>
      <c r="J202" s="33" t="e">
        <f t="shared" si="17"/>
        <v>#REF!</v>
      </c>
    </row>
    <row r="203" spans="1:10" s="1" customFormat="1" ht="12" customHeight="1">
      <c r="A203" s="4"/>
      <c r="B203" s="10"/>
      <c r="C203" s="42" t="s">
        <v>227</v>
      </c>
      <c r="D203" s="77" t="e">
        <f>'PROJECT STATUS'!#REF!</f>
        <v>#REF!</v>
      </c>
      <c r="E203" s="32"/>
      <c r="F203" s="32"/>
      <c r="G203" s="32"/>
      <c r="H203" s="32"/>
      <c r="I203" s="32"/>
      <c r="J203" s="33" t="e">
        <f t="shared" si="17"/>
        <v>#REF!</v>
      </c>
    </row>
    <row r="204" spans="1:10" s="1" customFormat="1" ht="12" customHeight="1">
      <c r="A204" s="4"/>
      <c r="B204" s="10"/>
      <c r="C204" s="44" t="s">
        <v>228</v>
      </c>
      <c r="D204" s="77" t="e">
        <f>'PROJECT STATUS'!#REF!</f>
        <v>#REF!</v>
      </c>
      <c r="E204" s="32"/>
      <c r="F204" s="32"/>
      <c r="G204" s="32"/>
      <c r="H204" s="32"/>
      <c r="I204" s="32"/>
      <c r="J204" s="33" t="e">
        <f t="shared" si="17"/>
        <v>#REF!</v>
      </c>
    </row>
    <row r="205" spans="1:10" s="1" customFormat="1" ht="24" customHeight="1">
      <c r="A205" s="4"/>
      <c r="B205" s="10"/>
      <c r="C205" s="44" t="s">
        <v>230</v>
      </c>
      <c r="D205" s="77" t="e">
        <f>'PROJECT STATUS'!#REF!</f>
        <v>#REF!</v>
      </c>
      <c r="E205" s="32"/>
      <c r="F205" s="32"/>
      <c r="G205" s="32"/>
      <c r="H205" s="32"/>
      <c r="I205" s="32"/>
      <c r="J205" s="33" t="e">
        <f t="shared" si="17"/>
        <v>#REF!</v>
      </c>
    </row>
    <row r="206" spans="1:10" s="1" customFormat="1" ht="12" customHeight="1">
      <c r="A206" s="4"/>
      <c r="B206" s="10"/>
      <c r="C206" s="44" t="s">
        <v>232</v>
      </c>
      <c r="D206" s="77" t="e">
        <f>'PROJECT STATUS'!#REF!</f>
        <v>#REF!</v>
      </c>
      <c r="E206" s="32"/>
      <c r="F206" s="32"/>
      <c r="G206" s="32"/>
      <c r="H206" s="32"/>
      <c r="I206" s="32"/>
      <c r="J206" s="33" t="e">
        <f t="shared" si="17"/>
        <v>#REF!</v>
      </c>
    </row>
    <row r="207" spans="1:10" s="1" customFormat="1" ht="12" customHeight="1">
      <c r="A207" s="4"/>
      <c r="B207" s="10"/>
      <c r="C207" s="44" t="s">
        <v>233</v>
      </c>
      <c r="D207" s="77" t="e">
        <f>'PROJECT STATUS'!#REF!</f>
        <v>#REF!</v>
      </c>
      <c r="E207" s="32"/>
      <c r="F207" s="32"/>
      <c r="G207" s="32"/>
      <c r="H207" s="32"/>
      <c r="I207" s="32"/>
      <c r="J207" s="33" t="e">
        <f t="shared" si="17"/>
        <v>#REF!</v>
      </c>
    </row>
    <row r="208" spans="1:10" s="1" customFormat="1" ht="12" customHeight="1">
      <c r="A208" s="4"/>
      <c r="B208" s="10"/>
      <c r="C208" s="44" t="s">
        <v>234</v>
      </c>
      <c r="D208" s="77" t="e">
        <f>'PROJECT STATUS'!#REF!</f>
        <v>#REF!</v>
      </c>
      <c r="E208" s="32"/>
      <c r="F208" s="32"/>
      <c r="G208" s="32"/>
      <c r="H208" s="32">
        <v>934472.8</v>
      </c>
      <c r="I208" s="32"/>
      <c r="J208" s="33" t="e">
        <f t="shared" si="17"/>
        <v>#REF!</v>
      </c>
    </row>
    <row r="209" spans="1:10" s="1" customFormat="1" ht="12" customHeight="1">
      <c r="A209" s="4"/>
      <c r="B209" s="10"/>
      <c r="C209" s="44" t="s">
        <v>236</v>
      </c>
      <c r="D209" s="77" t="e">
        <f>'PROJECT STATUS'!#REF!</f>
        <v>#REF!</v>
      </c>
      <c r="E209" s="32"/>
      <c r="F209" s="32"/>
      <c r="G209" s="32"/>
      <c r="H209" s="32"/>
      <c r="I209" s="32"/>
      <c r="J209" s="33" t="e">
        <f t="shared" si="17"/>
        <v>#REF!</v>
      </c>
    </row>
    <row r="210" spans="1:10" s="1" customFormat="1" ht="12" customHeight="1">
      <c r="A210" s="4"/>
      <c r="B210" s="10"/>
      <c r="C210" s="44" t="s">
        <v>237</v>
      </c>
      <c r="D210" s="77" t="e">
        <f>'PROJECT STATUS'!#REF!</f>
        <v>#REF!</v>
      </c>
      <c r="E210" s="32"/>
      <c r="F210" s="32"/>
      <c r="G210" s="32"/>
      <c r="H210" s="32"/>
      <c r="I210" s="32"/>
      <c r="J210" s="33" t="e">
        <f t="shared" si="17"/>
        <v>#REF!</v>
      </c>
    </row>
    <row r="211" spans="1:10" s="1" customFormat="1" ht="12" customHeight="1">
      <c r="A211" s="4"/>
      <c r="B211" s="10"/>
      <c r="C211" s="44"/>
      <c r="D211" s="71"/>
      <c r="E211" s="32"/>
      <c r="F211" s="32"/>
      <c r="G211" s="32"/>
      <c r="H211" s="32"/>
      <c r="I211" s="32"/>
      <c r="J211" s="33"/>
    </row>
    <row r="212" spans="1:10" s="1" customFormat="1" ht="12" customHeight="1">
      <c r="A212" s="4"/>
      <c r="B212" s="10"/>
      <c r="C212" s="9" t="s">
        <v>3</v>
      </c>
      <c r="D212" s="72" t="e">
        <f aca="true" t="shared" si="18" ref="D212:I212">SUM(D198:D210)</f>
        <v>#REF!</v>
      </c>
      <c r="E212" s="15">
        <f t="shared" si="18"/>
        <v>0</v>
      </c>
      <c r="F212" s="15">
        <f t="shared" si="18"/>
        <v>0</v>
      </c>
      <c r="G212" s="15">
        <f t="shared" si="18"/>
        <v>0</v>
      </c>
      <c r="H212" s="15">
        <f t="shared" si="18"/>
        <v>934472.8</v>
      </c>
      <c r="I212" s="15">
        <f t="shared" si="18"/>
        <v>0</v>
      </c>
      <c r="J212" s="15" t="e">
        <f>SUM(J198:J207)</f>
        <v>#REF!</v>
      </c>
    </row>
    <row r="213" spans="1:10" s="1" customFormat="1" ht="12" customHeight="1">
      <c r="A213" s="4"/>
      <c r="B213" s="10"/>
      <c r="C213" s="10"/>
      <c r="D213" s="12"/>
      <c r="E213" s="12"/>
      <c r="F213" s="12"/>
      <c r="G213" s="12"/>
      <c r="H213" s="12"/>
      <c r="I213" s="12"/>
      <c r="J213" s="33"/>
    </row>
    <row r="214" spans="1:10" s="1" customFormat="1" ht="12" customHeight="1">
      <c r="A214" s="4"/>
      <c r="B214" s="8" t="s">
        <v>67</v>
      </c>
      <c r="C214" s="9" t="s">
        <v>68</v>
      </c>
      <c r="D214" s="12"/>
      <c r="E214" s="34"/>
      <c r="F214" s="34"/>
      <c r="G214" s="34"/>
      <c r="H214" s="34"/>
      <c r="I214" s="34"/>
      <c r="J214" s="33"/>
    </row>
    <row r="215" spans="1:10" s="1" customFormat="1" ht="12" customHeight="1">
      <c r="A215" s="4"/>
      <c r="B215" s="10"/>
      <c r="C215" s="42" t="s">
        <v>282</v>
      </c>
      <c r="D215" s="77" t="e">
        <f>'PROJECT STATUS'!#REF!</f>
        <v>#REF!</v>
      </c>
      <c r="E215" s="32"/>
      <c r="F215" s="32"/>
      <c r="G215" s="32"/>
      <c r="H215" s="32"/>
      <c r="I215" s="32"/>
      <c r="J215" s="33" t="e">
        <f aca="true" t="shared" si="19" ref="J215:J222">D215-E215-F215-G215-H215</f>
        <v>#REF!</v>
      </c>
    </row>
    <row r="216" spans="1:10" s="1" customFormat="1" ht="12" customHeight="1">
      <c r="A216" s="4"/>
      <c r="B216" s="10"/>
      <c r="C216" s="42" t="s">
        <v>284</v>
      </c>
      <c r="D216" s="77" t="e">
        <f>'PROJECT STATUS'!#REF!</f>
        <v>#REF!</v>
      </c>
      <c r="E216" s="32"/>
      <c r="F216" s="32"/>
      <c r="G216" s="32"/>
      <c r="H216" s="32"/>
      <c r="I216" s="32"/>
      <c r="J216" s="33" t="e">
        <f t="shared" si="19"/>
        <v>#REF!</v>
      </c>
    </row>
    <row r="217" spans="1:10" s="1" customFormat="1" ht="12" customHeight="1">
      <c r="A217" s="4"/>
      <c r="B217" s="10"/>
      <c r="C217" s="44" t="s">
        <v>285</v>
      </c>
      <c r="D217" s="77" t="e">
        <f>'PROJECT STATUS'!#REF!</f>
        <v>#REF!</v>
      </c>
      <c r="E217" s="32"/>
      <c r="F217" s="32"/>
      <c r="G217" s="32"/>
      <c r="H217" s="32"/>
      <c r="I217" s="32"/>
      <c r="J217" s="33" t="e">
        <f t="shared" si="19"/>
        <v>#REF!</v>
      </c>
    </row>
    <row r="218" spans="1:10" s="1" customFormat="1" ht="12" customHeight="1">
      <c r="A218" s="4"/>
      <c r="B218" s="10"/>
      <c r="C218" s="44" t="s">
        <v>287</v>
      </c>
      <c r="D218" s="77" t="e">
        <f>'PROJECT STATUS'!#REF!</f>
        <v>#REF!</v>
      </c>
      <c r="E218" s="32"/>
      <c r="F218" s="32"/>
      <c r="G218" s="32"/>
      <c r="H218" s="32"/>
      <c r="I218" s="32"/>
      <c r="J218" s="33" t="e">
        <f t="shared" si="19"/>
        <v>#REF!</v>
      </c>
    </row>
    <row r="219" spans="1:10" s="1" customFormat="1" ht="12" customHeight="1">
      <c r="A219" s="4"/>
      <c r="B219" s="10"/>
      <c r="C219" s="44" t="s">
        <v>285</v>
      </c>
      <c r="D219" s="77" t="e">
        <f>'PROJECT STATUS'!#REF!</f>
        <v>#REF!</v>
      </c>
      <c r="E219" s="32"/>
      <c r="F219" s="32"/>
      <c r="G219" s="32"/>
      <c r="H219" s="32"/>
      <c r="I219" s="32"/>
      <c r="J219" s="33" t="e">
        <f t="shared" si="19"/>
        <v>#REF!</v>
      </c>
    </row>
    <row r="220" spans="1:10" s="1" customFormat="1" ht="12" customHeight="1">
      <c r="A220" s="4"/>
      <c r="B220" s="10"/>
      <c r="C220" s="44" t="s">
        <v>282</v>
      </c>
      <c r="D220" s="77" t="e">
        <f>'PROJECT STATUS'!#REF!</f>
        <v>#REF!</v>
      </c>
      <c r="E220" s="32"/>
      <c r="F220" s="32"/>
      <c r="G220" s="32"/>
      <c r="H220" s="32"/>
      <c r="I220" s="32"/>
      <c r="J220" s="33" t="e">
        <f t="shared" si="19"/>
        <v>#REF!</v>
      </c>
    </row>
    <row r="221" spans="1:10" s="1" customFormat="1" ht="12" customHeight="1">
      <c r="A221" s="4"/>
      <c r="B221" s="10"/>
      <c r="C221" s="44" t="s">
        <v>290</v>
      </c>
      <c r="D221" s="77" t="e">
        <f>'PROJECT STATUS'!#REF!</f>
        <v>#REF!</v>
      </c>
      <c r="E221" s="32"/>
      <c r="F221" s="32"/>
      <c r="G221" s="32"/>
      <c r="H221" s="32"/>
      <c r="I221" s="32"/>
      <c r="J221" s="33" t="e">
        <f t="shared" si="19"/>
        <v>#REF!</v>
      </c>
    </row>
    <row r="222" spans="1:10" s="1" customFormat="1" ht="12" customHeight="1">
      <c r="A222" s="4"/>
      <c r="B222" s="10"/>
      <c r="C222" s="44" t="s">
        <v>292</v>
      </c>
      <c r="D222" s="77" t="e">
        <f>'PROJECT STATUS'!#REF!</f>
        <v>#REF!</v>
      </c>
      <c r="E222" s="32"/>
      <c r="F222" s="32"/>
      <c r="G222" s="32"/>
      <c r="H222" s="32"/>
      <c r="I222" s="32"/>
      <c r="J222" s="33" t="e">
        <f t="shared" si="19"/>
        <v>#REF!</v>
      </c>
    </row>
    <row r="223" spans="1:10" s="1" customFormat="1" ht="12" customHeight="1">
      <c r="A223" s="4"/>
      <c r="B223" s="10"/>
      <c r="C223" s="9" t="s">
        <v>3</v>
      </c>
      <c r="D223" s="72" t="e">
        <f>SUM(D215:D222)</f>
        <v>#REF!</v>
      </c>
      <c r="E223" s="72">
        <f>SUM(E215:E222)</f>
        <v>0</v>
      </c>
      <c r="F223" s="72">
        <f>SUM(F215:F222)</f>
        <v>0</v>
      </c>
      <c r="G223" s="72">
        <f>SUM(G215:G222)</f>
        <v>0</v>
      </c>
      <c r="H223" s="72">
        <f>SUM(H215:H222)</f>
        <v>0</v>
      </c>
      <c r="I223" s="72"/>
      <c r="J223" s="15" t="e">
        <f>SUM(J215:J217)</f>
        <v>#REF!</v>
      </c>
    </row>
    <row r="224" spans="1:10" s="1" customFormat="1" ht="12" customHeight="1">
      <c r="A224" s="4"/>
      <c r="B224" s="10"/>
      <c r="C224" s="9"/>
      <c r="D224" s="72"/>
      <c r="E224" s="15"/>
      <c r="F224" s="15"/>
      <c r="G224" s="15"/>
      <c r="H224" s="15"/>
      <c r="I224" s="15"/>
      <c r="J224" s="15"/>
    </row>
    <row r="225" spans="1:10" s="1" customFormat="1" ht="12" customHeight="1">
      <c r="A225" s="4"/>
      <c r="B225" s="8" t="s">
        <v>323</v>
      </c>
      <c r="C225" s="9" t="s">
        <v>322</v>
      </c>
      <c r="D225" s="72"/>
      <c r="E225" s="15"/>
      <c r="F225" s="15"/>
      <c r="G225" s="15"/>
      <c r="H225" s="15"/>
      <c r="I225" s="15"/>
      <c r="J225" s="15"/>
    </row>
    <row r="226" spans="1:10" s="1" customFormat="1" ht="12" customHeight="1">
      <c r="A226" s="4"/>
      <c r="B226" s="10"/>
      <c r="C226" s="65" t="s">
        <v>295</v>
      </c>
      <c r="D226" s="67" t="e">
        <f>'PROJECT STATUS'!#REF!</f>
        <v>#REF!</v>
      </c>
      <c r="E226" s="66"/>
      <c r="F226" s="66"/>
      <c r="G226" s="66"/>
      <c r="H226" s="66"/>
      <c r="I226" s="66"/>
      <c r="J226" s="33" t="e">
        <f aca="true" t="shared" si="20" ref="J226:J246">D226-E226-F226-G226-H226-I226</f>
        <v>#REF!</v>
      </c>
    </row>
    <row r="227" spans="1:10" s="1" customFormat="1" ht="12" customHeight="1">
      <c r="A227" s="4"/>
      <c r="B227" s="10"/>
      <c r="C227" s="65" t="s">
        <v>296</v>
      </c>
      <c r="D227" s="67" t="e">
        <f>'PROJECT STATUS'!#REF!</f>
        <v>#REF!</v>
      </c>
      <c r="E227" s="66"/>
      <c r="F227" s="66"/>
      <c r="G227" s="66"/>
      <c r="H227" s="66"/>
      <c r="I227" s="66"/>
      <c r="J227" s="33" t="e">
        <f t="shared" si="20"/>
        <v>#REF!</v>
      </c>
    </row>
    <row r="228" spans="1:10" s="1" customFormat="1" ht="12" customHeight="1">
      <c r="A228" s="4"/>
      <c r="B228" s="10"/>
      <c r="C228" s="65" t="s">
        <v>297</v>
      </c>
      <c r="D228" s="67" t="e">
        <f>'PROJECT STATUS'!#REF!</f>
        <v>#REF!</v>
      </c>
      <c r="E228" s="66"/>
      <c r="F228" s="66"/>
      <c r="G228" s="66"/>
      <c r="H228" s="66"/>
      <c r="I228" s="66"/>
      <c r="J228" s="33" t="e">
        <f t="shared" si="20"/>
        <v>#REF!</v>
      </c>
    </row>
    <row r="229" spans="1:10" s="1" customFormat="1" ht="12" customHeight="1">
      <c r="A229" s="4"/>
      <c r="B229" s="10"/>
      <c r="C229" s="65" t="s">
        <v>298</v>
      </c>
      <c r="D229" s="67" t="e">
        <f>'PROJECT STATUS'!#REF!</f>
        <v>#REF!</v>
      </c>
      <c r="E229" s="66"/>
      <c r="F229" s="66"/>
      <c r="G229" s="66"/>
      <c r="H229" s="66"/>
      <c r="I229" s="66"/>
      <c r="J229" s="33" t="e">
        <f t="shared" si="20"/>
        <v>#REF!</v>
      </c>
    </row>
    <row r="230" spans="1:10" s="1" customFormat="1" ht="12" customHeight="1">
      <c r="A230" s="4"/>
      <c r="B230" s="10"/>
      <c r="C230" s="65" t="s">
        <v>299</v>
      </c>
      <c r="D230" s="67" t="e">
        <f>'PROJECT STATUS'!#REF!</f>
        <v>#REF!</v>
      </c>
      <c r="E230" s="66"/>
      <c r="F230" s="66"/>
      <c r="G230" s="66"/>
      <c r="H230" s="66"/>
      <c r="I230" s="66"/>
      <c r="J230" s="33" t="e">
        <f t="shared" si="20"/>
        <v>#REF!</v>
      </c>
    </row>
    <row r="231" spans="1:10" s="1" customFormat="1" ht="12" customHeight="1">
      <c r="A231" s="4"/>
      <c r="B231" s="10"/>
      <c r="C231" s="65" t="s">
        <v>301</v>
      </c>
      <c r="D231" s="67" t="e">
        <f>'PROJECT STATUS'!#REF!</f>
        <v>#REF!</v>
      </c>
      <c r="E231" s="66"/>
      <c r="F231" s="66"/>
      <c r="G231" s="66"/>
      <c r="H231" s="66"/>
      <c r="I231" s="66"/>
      <c r="J231" s="33" t="e">
        <f t="shared" si="20"/>
        <v>#REF!</v>
      </c>
    </row>
    <row r="232" spans="1:10" s="1" customFormat="1" ht="12" customHeight="1">
      <c r="A232" s="4"/>
      <c r="B232" s="10"/>
      <c r="C232" s="65" t="s">
        <v>302</v>
      </c>
      <c r="D232" s="67" t="e">
        <f>'PROJECT STATUS'!#REF!</f>
        <v>#REF!</v>
      </c>
      <c r="E232" s="66"/>
      <c r="F232" s="66"/>
      <c r="G232" s="66"/>
      <c r="H232" s="66"/>
      <c r="I232" s="66"/>
      <c r="J232" s="33" t="e">
        <f t="shared" si="20"/>
        <v>#REF!</v>
      </c>
    </row>
    <row r="233" spans="1:10" s="1" customFormat="1" ht="12" customHeight="1">
      <c r="A233" s="4"/>
      <c r="B233" s="10"/>
      <c r="C233" s="65" t="s">
        <v>303</v>
      </c>
      <c r="D233" s="67" t="e">
        <f>'PROJECT STATUS'!#REF!</f>
        <v>#REF!</v>
      </c>
      <c r="E233" s="66"/>
      <c r="F233" s="66"/>
      <c r="G233" s="66"/>
      <c r="H233" s="66"/>
      <c r="I233" s="66"/>
      <c r="J233" s="33" t="e">
        <f t="shared" si="20"/>
        <v>#REF!</v>
      </c>
    </row>
    <row r="234" spans="1:10" s="1" customFormat="1" ht="12" customHeight="1">
      <c r="A234" s="4"/>
      <c r="B234" s="10"/>
      <c r="C234" s="65" t="s">
        <v>304</v>
      </c>
      <c r="D234" s="67" t="e">
        <f>'PROJECT STATUS'!#REF!</f>
        <v>#REF!</v>
      </c>
      <c r="E234" s="66"/>
      <c r="F234" s="66"/>
      <c r="G234" s="66"/>
      <c r="H234" s="66"/>
      <c r="I234" s="66"/>
      <c r="J234" s="33" t="e">
        <f t="shared" si="20"/>
        <v>#REF!</v>
      </c>
    </row>
    <row r="235" spans="1:10" s="1" customFormat="1" ht="12" customHeight="1">
      <c r="A235" s="4"/>
      <c r="B235" s="10"/>
      <c r="C235" s="65" t="s">
        <v>305</v>
      </c>
      <c r="D235" s="67" t="e">
        <f>'PROJECT STATUS'!#REF!</f>
        <v>#REF!</v>
      </c>
      <c r="E235" s="66"/>
      <c r="F235" s="66"/>
      <c r="G235" s="66"/>
      <c r="H235" s="66"/>
      <c r="I235" s="66"/>
      <c r="J235" s="33" t="e">
        <f t="shared" si="20"/>
        <v>#REF!</v>
      </c>
    </row>
    <row r="236" spans="1:10" s="1" customFormat="1" ht="12" customHeight="1">
      <c r="A236" s="4"/>
      <c r="B236" s="10"/>
      <c r="C236" s="65" t="s">
        <v>306</v>
      </c>
      <c r="D236" s="67" t="e">
        <f>'PROJECT STATUS'!#REF!</f>
        <v>#REF!</v>
      </c>
      <c r="E236" s="66"/>
      <c r="F236" s="66"/>
      <c r="G236" s="66"/>
      <c r="H236" s="66"/>
      <c r="I236" s="66"/>
      <c r="J236" s="33" t="e">
        <f t="shared" si="20"/>
        <v>#REF!</v>
      </c>
    </row>
    <row r="237" spans="1:10" s="1" customFormat="1" ht="12" customHeight="1">
      <c r="A237" s="4"/>
      <c r="B237" s="10"/>
      <c r="C237" s="65" t="s">
        <v>307</v>
      </c>
      <c r="D237" s="67" t="e">
        <f>'PROJECT STATUS'!#REF!</f>
        <v>#REF!</v>
      </c>
      <c r="E237" s="66"/>
      <c r="F237" s="66"/>
      <c r="G237" s="66"/>
      <c r="H237" s="66"/>
      <c r="I237" s="66"/>
      <c r="J237" s="33" t="e">
        <f t="shared" si="20"/>
        <v>#REF!</v>
      </c>
    </row>
    <row r="238" spans="1:10" s="1" customFormat="1" ht="12" customHeight="1">
      <c r="A238" s="4"/>
      <c r="B238" s="10"/>
      <c r="C238" s="65" t="s">
        <v>308</v>
      </c>
      <c r="D238" s="67" t="e">
        <f>'PROJECT STATUS'!#REF!</f>
        <v>#REF!</v>
      </c>
      <c r="E238" s="66"/>
      <c r="F238" s="66"/>
      <c r="G238" s="66"/>
      <c r="H238" s="66"/>
      <c r="I238" s="66"/>
      <c r="J238" s="33" t="e">
        <f t="shared" si="20"/>
        <v>#REF!</v>
      </c>
    </row>
    <row r="239" spans="1:10" s="1" customFormat="1" ht="12" customHeight="1">
      <c r="A239" s="4"/>
      <c r="B239" s="10"/>
      <c r="C239" s="65" t="s">
        <v>309</v>
      </c>
      <c r="D239" s="67" t="e">
        <f>'PROJECT STATUS'!#REF!</f>
        <v>#REF!</v>
      </c>
      <c r="E239" s="66"/>
      <c r="F239" s="66"/>
      <c r="G239" s="66"/>
      <c r="H239" s="66"/>
      <c r="I239" s="66"/>
      <c r="J239" s="33" t="e">
        <f t="shared" si="20"/>
        <v>#REF!</v>
      </c>
    </row>
    <row r="240" spans="1:10" s="1" customFormat="1" ht="12" customHeight="1">
      <c r="A240" s="4"/>
      <c r="B240" s="10"/>
      <c r="C240" s="65" t="s">
        <v>310</v>
      </c>
      <c r="D240" s="67" t="e">
        <f>'PROJECT STATUS'!#REF!</f>
        <v>#REF!</v>
      </c>
      <c r="E240" s="66"/>
      <c r="F240" s="66"/>
      <c r="G240" s="66"/>
      <c r="H240" s="66"/>
      <c r="I240" s="66"/>
      <c r="J240" s="33" t="e">
        <f t="shared" si="20"/>
        <v>#REF!</v>
      </c>
    </row>
    <row r="241" spans="1:10" s="1" customFormat="1" ht="12" customHeight="1">
      <c r="A241" s="4"/>
      <c r="B241" s="10"/>
      <c r="C241" s="65" t="s">
        <v>311</v>
      </c>
      <c r="D241" s="67" t="e">
        <f>'PROJECT STATUS'!#REF!</f>
        <v>#REF!</v>
      </c>
      <c r="E241" s="66"/>
      <c r="F241" s="66"/>
      <c r="G241" s="66"/>
      <c r="H241" s="66"/>
      <c r="I241" s="66"/>
      <c r="J241" s="33" t="e">
        <f t="shared" si="20"/>
        <v>#REF!</v>
      </c>
    </row>
    <row r="242" spans="1:10" s="1" customFormat="1" ht="12" customHeight="1">
      <c r="A242" s="4"/>
      <c r="B242" s="10"/>
      <c r="C242" s="65" t="s">
        <v>312</v>
      </c>
      <c r="D242" s="67" t="e">
        <f>'PROJECT STATUS'!#REF!</f>
        <v>#REF!</v>
      </c>
      <c r="E242" s="66"/>
      <c r="F242" s="66"/>
      <c r="G242" s="66"/>
      <c r="H242" s="66"/>
      <c r="I242" s="66"/>
      <c r="J242" s="33" t="e">
        <f t="shared" si="20"/>
        <v>#REF!</v>
      </c>
    </row>
    <row r="243" spans="1:10" s="1" customFormat="1" ht="12" customHeight="1">
      <c r="A243" s="4"/>
      <c r="B243" s="10"/>
      <c r="C243" s="65" t="s">
        <v>313</v>
      </c>
      <c r="D243" s="67" t="e">
        <f>'PROJECT STATUS'!#REF!</f>
        <v>#REF!</v>
      </c>
      <c r="E243" s="66"/>
      <c r="F243" s="66"/>
      <c r="G243" s="66"/>
      <c r="H243" s="66"/>
      <c r="I243" s="66"/>
      <c r="J243" s="33" t="e">
        <f t="shared" si="20"/>
        <v>#REF!</v>
      </c>
    </row>
    <row r="244" spans="1:10" s="1" customFormat="1" ht="12" customHeight="1">
      <c r="A244" s="4"/>
      <c r="B244" s="10"/>
      <c r="C244" s="65" t="s">
        <v>35</v>
      </c>
      <c r="D244" s="67" t="e">
        <f>'PROJECT STATUS'!#REF!</f>
        <v>#REF!</v>
      </c>
      <c r="E244" s="66"/>
      <c r="F244" s="66"/>
      <c r="G244" s="66"/>
      <c r="H244" s="66"/>
      <c r="I244" s="66"/>
      <c r="J244" s="33" t="e">
        <f t="shared" si="20"/>
        <v>#REF!</v>
      </c>
    </row>
    <row r="245" spans="1:10" s="1" customFormat="1" ht="12" customHeight="1">
      <c r="A245" s="4"/>
      <c r="B245" s="10"/>
      <c r="C245" s="65" t="s">
        <v>37</v>
      </c>
      <c r="D245" s="67" t="e">
        <f>'PROJECT STATUS'!#REF!</f>
        <v>#REF!</v>
      </c>
      <c r="E245" s="66"/>
      <c r="F245" s="66"/>
      <c r="G245" s="66"/>
      <c r="H245" s="66"/>
      <c r="I245" s="66"/>
      <c r="J245" s="33" t="e">
        <f t="shared" si="20"/>
        <v>#REF!</v>
      </c>
    </row>
    <row r="246" spans="1:10" s="1" customFormat="1" ht="12" customHeight="1">
      <c r="A246" s="4"/>
      <c r="B246" s="10"/>
      <c r="C246" s="65" t="s">
        <v>315</v>
      </c>
      <c r="D246" s="67" t="e">
        <f>'PROJECT STATUS'!#REF!+'PROJECT STATUS'!#REF!+'PROJECT STATUS'!#REF!</f>
        <v>#REF!</v>
      </c>
      <c r="E246" s="66"/>
      <c r="F246" s="66"/>
      <c r="G246" s="66"/>
      <c r="H246" s="66"/>
      <c r="I246" s="66"/>
      <c r="J246" s="33" t="e">
        <f t="shared" si="20"/>
        <v>#REF!</v>
      </c>
    </row>
    <row r="247" spans="1:10" s="1" customFormat="1" ht="12" customHeight="1">
      <c r="A247" s="4"/>
      <c r="B247" s="10"/>
      <c r="C247" s="65" t="s">
        <v>326</v>
      </c>
      <c r="D247" s="67"/>
      <c r="E247" s="66"/>
      <c r="F247" s="66"/>
      <c r="G247" s="66"/>
      <c r="H247" s="66"/>
      <c r="I247" s="66"/>
      <c r="J247" s="66"/>
    </row>
    <row r="248" spans="1:10" s="1" customFormat="1" ht="12" customHeight="1">
      <c r="A248" s="4"/>
      <c r="B248" s="10"/>
      <c r="C248" s="65"/>
      <c r="D248" s="80" t="e">
        <f aca="true" t="shared" si="21" ref="D248:J248">SUM(D226:D247)</f>
        <v>#REF!</v>
      </c>
      <c r="E248" s="80">
        <f t="shared" si="21"/>
        <v>0</v>
      </c>
      <c r="F248" s="80">
        <f t="shared" si="21"/>
        <v>0</v>
      </c>
      <c r="G248" s="80">
        <f t="shared" si="21"/>
        <v>0</v>
      </c>
      <c r="H248" s="80">
        <f t="shared" si="21"/>
        <v>0</v>
      </c>
      <c r="I248" s="80">
        <f t="shared" si="21"/>
        <v>0</v>
      </c>
      <c r="J248" s="80" t="e">
        <f t="shared" si="21"/>
        <v>#REF!</v>
      </c>
    </row>
    <row r="249" spans="1:10" s="1" customFormat="1" ht="12" customHeight="1">
      <c r="A249" s="4"/>
      <c r="B249" s="8" t="s">
        <v>323</v>
      </c>
      <c r="C249" s="9" t="s">
        <v>318</v>
      </c>
      <c r="D249" s="67"/>
      <c r="E249" s="66"/>
      <c r="F249" s="66"/>
      <c r="G249" s="66"/>
      <c r="H249" s="66"/>
      <c r="I249" s="66"/>
      <c r="J249" s="66"/>
    </row>
    <row r="250" spans="1:10" s="1" customFormat="1" ht="12" customHeight="1">
      <c r="A250" s="4"/>
      <c r="B250" s="10"/>
      <c r="C250" s="65" t="s">
        <v>319</v>
      </c>
      <c r="D250" s="67" t="e">
        <f>'PROJECT STATUS'!#REF!</f>
        <v>#REF!</v>
      </c>
      <c r="E250" s="15"/>
      <c r="F250" s="15"/>
      <c r="G250" s="15"/>
      <c r="H250" s="15"/>
      <c r="I250" s="15"/>
      <c r="J250" s="33" t="e">
        <f>D250-E250-F250-G250-H250-I250</f>
        <v>#REF!</v>
      </c>
    </row>
    <row r="251" spans="1:10" s="1" customFormat="1" ht="12" customHeight="1">
      <c r="A251" s="4"/>
      <c r="B251" s="10"/>
      <c r="C251" s="65" t="s">
        <v>319</v>
      </c>
      <c r="D251" s="67" t="e">
        <f>'PROJECT STATUS'!#REF!</f>
        <v>#REF!</v>
      </c>
      <c r="E251" s="15"/>
      <c r="F251" s="15"/>
      <c r="G251" s="15"/>
      <c r="H251" s="15"/>
      <c r="I251" s="15"/>
      <c r="J251" s="33" t="e">
        <f>D251-E251-F251-G251-H251-I251</f>
        <v>#REF!</v>
      </c>
    </row>
    <row r="252" spans="1:10" s="1" customFormat="1" ht="12" customHeight="1">
      <c r="A252" s="4"/>
      <c r="B252" s="10"/>
      <c r="C252" s="9"/>
      <c r="D252" s="67"/>
      <c r="E252" s="15"/>
      <c r="F252" s="15"/>
      <c r="G252" s="15"/>
      <c r="H252" s="15"/>
      <c r="I252" s="15"/>
      <c r="J252" s="33">
        <f>D252-E252-F252-G252-H252-I252</f>
        <v>0</v>
      </c>
    </row>
    <row r="253" spans="1:10" s="1" customFormat="1" ht="12" customHeight="1">
      <c r="A253" s="4"/>
      <c r="B253" s="10"/>
      <c r="C253" s="9"/>
      <c r="D253" s="80" t="e">
        <f aca="true" t="shared" si="22" ref="D253:J253">SUM(D250:D252)</f>
        <v>#REF!</v>
      </c>
      <c r="E253" s="80">
        <f t="shared" si="22"/>
        <v>0</v>
      </c>
      <c r="F253" s="80">
        <f t="shared" si="22"/>
        <v>0</v>
      </c>
      <c r="G253" s="80">
        <f t="shared" si="22"/>
        <v>0</v>
      </c>
      <c r="H253" s="80">
        <f t="shared" si="22"/>
        <v>0</v>
      </c>
      <c r="I253" s="80">
        <f t="shared" si="22"/>
        <v>0</v>
      </c>
      <c r="J253" s="80" t="e">
        <f t="shared" si="22"/>
        <v>#REF!</v>
      </c>
    </row>
    <row r="254" spans="1:10" s="1" customFormat="1" ht="12" customHeight="1">
      <c r="A254" s="4"/>
      <c r="B254" s="10"/>
      <c r="C254" s="9"/>
      <c r="D254" s="72"/>
      <c r="E254" s="15"/>
      <c r="F254" s="15"/>
      <c r="G254" s="15"/>
      <c r="H254" s="15"/>
      <c r="I254" s="15"/>
      <c r="J254" s="15"/>
    </row>
    <row r="255" spans="1:10" s="1" customFormat="1" ht="12" customHeight="1">
      <c r="A255" s="4"/>
      <c r="B255" s="10"/>
      <c r="C255" s="9"/>
      <c r="D255" s="72"/>
      <c r="E255" s="15"/>
      <c r="F255" s="15"/>
      <c r="G255" s="15"/>
      <c r="H255" s="15"/>
      <c r="I255" s="15"/>
      <c r="J255" s="15"/>
    </row>
    <row r="256" spans="1:10" s="1" customFormat="1" ht="12" customHeight="1">
      <c r="A256" s="4"/>
      <c r="B256" s="10"/>
      <c r="C256" s="9"/>
      <c r="D256" s="72"/>
      <c r="E256" s="15"/>
      <c r="F256" s="15"/>
      <c r="G256" s="15"/>
      <c r="H256" s="15"/>
      <c r="I256" s="15"/>
      <c r="J256" s="15"/>
    </row>
    <row r="257" spans="1:10" s="1" customFormat="1" ht="12" customHeight="1">
      <c r="A257" s="4"/>
      <c r="B257" s="10"/>
      <c r="C257" s="10"/>
      <c r="D257" s="12"/>
      <c r="E257" s="12"/>
      <c r="F257" s="12"/>
      <c r="G257" s="12"/>
      <c r="H257" s="12"/>
      <c r="I257" s="12"/>
      <c r="J257" s="33"/>
    </row>
    <row r="258" spans="1:10" s="1" customFormat="1" ht="12" customHeight="1">
      <c r="A258" s="4"/>
      <c r="B258" s="10"/>
      <c r="C258" s="9" t="s">
        <v>9</v>
      </c>
      <c r="D258" s="11" t="e">
        <f aca="true" t="shared" si="23" ref="D258:J258">D253+D248+D223+D212+D195+D182+D174+D126+D99+D77+D53+D32+D21+D16</f>
        <v>#REF!</v>
      </c>
      <c r="E258" s="11">
        <f t="shared" si="23"/>
        <v>1984894</v>
      </c>
      <c r="F258" s="11">
        <f t="shared" si="23"/>
        <v>22807987</v>
      </c>
      <c r="G258" s="11">
        <f t="shared" si="23"/>
        <v>42503029.519999996</v>
      </c>
      <c r="H258" s="11">
        <f t="shared" si="23"/>
        <v>15331837.2</v>
      </c>
      <c r="I258" s="11">
        <f t="shared" si="23"/>
        <v>45282040.15</v>
      </c>
      <c r="J258" s="11" t="e">
        <f t="shared" si="23"/>
        <v>#REF!</v>
      </c>
    </row>
    <row r="259" spans="2:10" ht="9.75" customHeight="1">
      <c r="B259" s="18"/>
      <c r="C259" s="19"/>
      <c r="D259" s="20"/>
      <c r="E259" s="20"/>
      <c r="F259" s="20"/>
      <c r="G259" s="128"/>
      <c r="H259" s="128"/>
      <c r="I259" s="128"/>
      <c r="J259" s="20"/>
    </row>
    <row r="260" spans="2:10" ht="19.5" customHeight="1">
      <c r="B260" s="21" t="s">
        <v>24</v>
      </c>
      <c r="C260" s="22"/>
      <c r="D260" s="81"/>
      <c r="E260" s="35"/>
      <c r="F260" s="35"/>
      <c r="G260" s="35"/>
      <c r="H260" s="35"/>
      <c r="I260" s="35">
        <f>I258+H258+G258+F258+E258</f>
        <v>127909787.86999999</v>
      </c>
      <c r="J260" s="35"/>
    </row>
    <row r="261" spans="2:10" ht="9.75" customHeight="1">
      <c r="B261" s="23"/>
      <c r="C261" s="19"/>
      <c r="D261" s="28"/>
      <c r="E261" s="28"/>
      <c r="F261" s="28"/>
      <c r="G261" s="36"/>
      <c r="H261" s="36"/>
      <c r="I261" s="36"/>
      <c r="J261"/>
    </row>
    <row r="262" spans="2:10" ht="15" customHeight="1">
      <c r="B262" s="23"/>
      <c r="C262" s="19"/>
      <c r="D262" s="28"/>
      <c r="E262" s="28"/>
      <c r="F262" s="28"/>
      <c r="G262" s="36"/>
      <c r="H262" s="36"/>
      <c r="I262" s="36"/>
      <c r="J262"/>
    </row>
    <row r="263" spans="1:10" ht="15" customHeight="1">
      <c r="A263"/>
      <c r="B263" s="18" t="s">
        <v>6</v>
      </c>
      <c r="C263" s="22"/>
      <c r="D263" s="29"/>
      <c r="E263" s="29"/>
      <c r="F263" s="29"/>
      <c r="G263" s="29"/>
      <c r="H263" s="29"/>
      <c r="I263" s="29"/>
      <c r="J263"/>
    </row>
    <row r="264" spans="1:10" ht="15" customHeight="1">
      <c r="A264"/>
      <c r="B264" s="23"/>
      <c r="C264" s="19"/>
      <c r="D264" s="28"/>
      <c r="E264" s="28"/>
      <c r="F264" s="28"/>
      <c r="G264" s="36"/>
      <c r="H264" s="36"/>
      <c r="I264" s="36"/>
      <c r="J264"/>
    </row>
    <row r="265" spans="1:10" ht="15" customHeight="1">
      <c r="A265"/>
      <c r="B265" s="18" t="s">
        <v>4</v>
      </c>
      <c r="C265" s="22"/>
      <c r="D265" s="29"/>
      <c r="E265" s="29"/>
      <c r="F265" s="29"/>
      <c r="G265" s="29"/>
      <c r="H265" s="29"/>
      <c r="I265" s="29"/>
      <c r="J265"/>
    </row>
    <row r="266" spans="1:10" ht="15" customHeight="1">
      <c r="A266"/>
      <c r="B266" s="23"/>
      <c r="C266" s="19"/>
      <c r="D266" s="28"/>
      <c r="E266" s="28"/>
      <c r="F266" s="28"/>
      <c r="G266" s="36"/>
      <c r="H266" s="36"/>
      <c r="I266" s="36"/>
      <c r="J266"/>
    </row>
    <row r="267" spans="1:10" ht="15" customHeight="1">
      <c r="A267"/>
      <c r="B267" s="24" t="s">
        <v>23</v>
      </c>
      <c r="C267" s="22"/>
      <c r="D267" s="29"/>
      <c r="E267" s="29"/>
      <c r="F267" s="29"/>
      <c r="G267" s="29"/>
      <c r="H267" s="29"/>
      <c r="I267" s="29"/>
      <c r="J267"/>
    </row>
    <row r="268" spans="1:10" ht="15" customHeight="1">
      <c r="A268"/>
      <c r="B268" s="23"/>
      <c r="C268" s="19"/>
      <c r="D268" s="28"/>
      <c r="E268" s="28"/>
      <c r="F268" s="28"/>
      <c r="G268" s="36"/>
      <c r="H268" s="36"/>
      <c r="I268" s="36"/>
      <c r="J268"/>
    </row>
    <row r="269" spans="1:10" ht="15" customHeight="1">
      <c r="A269"/>
      <c r="B269" s="25" t="s">
        <v>5</v>
      </c>
      <c r="C269" s="22"/>
      <c r="D269" s="29"/>
      <c r="E269" s="29"/>
      <c r="F269" s="29"/>
      <c r="G269" s="29"/>
      <c r="H269" s="29"/>
      <c r="I269" s="29"/>
      <c r="J269"/>
    </row>
    <row r="270" spans="1:10" ht="15" customHeight="1">
      <c r="A270"/>
      <c r="B270" s="23"/>
      <c r="C270" s="19"/>
      <c r="D270" s="28"/>
      <c r="E270" s="28"/>
      <c r="F270" s="28"/>
      <c r="G270" s="36"/>
      <c r="H270" s="36"/>
      <c r="I270" s="36"/>
      <c r="J270"/>
    </row>
    <row r="271" spans="1:10" ht="15" customHeight="1">
      <c r="A271"/>
      <c r="B271" s="23"/>
      <c r="C271" s="19"/>
      <c r="D271" s="28"/>
      <c r="E271" s="28"/>
      <c r="F271" s="28"/>
      <c r="G271" s="36"/>
      <c r="H271" s="36"/>
      <c r="I271" s="36"/>
      <c r="J271"/>
    </row>
    <row r="272" spans="1:10" ht="15" customHeight="1">
      <c r="A272"/>
      <c r="B272" s="25" t="s">
        <v>6</v>
      </c>
      <c r="C272" s="22"/>
      <c r="D272" s="29"/>
      <c r="E272" s="29"/>
      <c r="F272" s="29"/>
      <c r="G272" s="29"/>
      <c r="H272" s="29"/>
      <c r="I272" s="29"/>
      <c r="J272"/>
    </row>
    <row r="273" spans="1:10" ht="15" customHeight="1">
      <c r="A273"/>
      <c r="B273" s="23"/>
      <c r="C273" s="19"/>
      <c r="D273" s="28"/>
      <c r="E273" s="28"/>
      <c r="F273" s="28"/>
      <c r="G273" s="36"/>
      <c r="H273" s="36"/>
      <c r="I273" s="36"/>
      <c r="J273"/>
    </row>
    <row r="274" spans="1:10" ht="15" customHeight="1">
      <c r="A274"/>
      <c r="B274" s="25" t="s">
        <v>4</v>
      </c>
      <c r="C274" s="22"/>
      <c r="D274" s="29"/>
      <c r="E274" s="29"/>
      <c r="F274" s="29"/>
      <c r="G274" s="29"/>
      <c r="H274" s="29"/>
      <c r="I274" s="29"/>
      <c r="J274"/>
    </row>
    <row r="275" spans="1:10" ht="15" customHeight="1">
      <c r="A275"/>
      <c r="D275" s="29"/>
      <c r="E275" s="29"/>
      <c r="F275" s="29"/>
      <c r="G275" s="29"/>
      <c r="H275" s="29"/>
      <c r="I275" s="29"/>
      <c r="J275"/>
    </row>
    <row r="276" spans="1:10" ht="15" customHeight="1">
      <c r="A276"/>
      <c r="E276" s="29"/>
      <c r="F276" s="29"/>
      <c r="G276" s="29"/>
      <c r="H276" s="29"/>
      <c r="I276" s="29"/>
      <c r="J276" s="29"/>
    </row>
    <row r="277" spans="1:10" ht="15" customHeight="1">
      <c r="A277"/>
      <c r="E277" s="29"/>
      <c r="F277" s="29"/>
      <c r="G277" s="29"/>
      <c r="H277" s="29"/>
      <c r="I277" s="29"/>
      <c r="J277" s="29"/>
    </row>
    <row r="278" spans="1:10" ht="15" customHeight="1">
      <c r="A278"/>
      <c r="E278" s="29"/>
      <c r="F278" s="29"/>
      <c r="G278" s="29"/>
      <c r="H278" s="29"/>
      <c r="I278" s="29"/>
      <c r="J278" s="29"/>
    </row>
    <row r="279" spans="1:10" ht="15" customHeight="1">
      <c r="A279"/>
      <c r="B279"/>
      <c r="C279"/>
      <c r="D279" s="83"/>
      <c r="E279" s="29"/>
      <c r="F279" s="29"/>
      <c r="G279" s="29"/>
      <c r="H279" s="29"/>
      <c r="I279" s="29"/>
      <c r="J279" s="29"/>
    </row>
    <row r="280" spans="1:10" ht="15" customHeight="1">
      <c r="A280"/>
      <c r="B280"/>
      <c r="C280"/>
      <c r="D280" s="83"/>
      <c r="E280" s="29"/>
      <c r="F280" s="29"/>
      <c r="G280" s="29"/>
      <c r="H280" s="29"/>
      <c r="I280" s="29"/>
      <c r="J280" s="29"/>
    </row>
    <row r="281" spans="1:10" ht="15" customHeight="1">
      <c r="A281"/>
      <c r="B281"/>
      <c r="C281"/>
      <c r="D281" s="83"/>
      <c r="E281" s="29"/>
      <c r="F281" s="29"/>
      <c r="G281" s="29"/>
      <c r="H281" s="29"/>
      <c r="I281" s="29"/>
      <c r="J281" s="29"/>
    </row>
    <row r="282" spans="1:10" ht="15" customHeight="1">
      <c r="A282"/>
      <c r="B282"/>
      <c r="C282"/>
      <c r="D282" s="83"/>
      <c r="E282" s="29"/>
      <c r="F282" s="29"/>
      <c r="G282" s="29"/>
      <c r="H282" s="29"/>
      <c r="I282" s="29"/>
      <c r="J282" s="29"/>
    </row>
    <row r="283" spans="1:10" ht="15" customHeight="1">
      <c r="A283"/>
      <c r="B283"/>
      <c r="C283"/>
      <c r="D283" s="83"/>
      <c r="E283" s="29"/>
      <c r="F283" s="29"/>
      <c r="G283" s="29"/>
      <c r="H283" s="29"/>
      <c r="I283" s="29"/>
      <c r="J283" s="29"/>
    </row>
    <row r="284" spans="1:10" ht="15" customHeight="1">
      <c r="A284"/>
      <c r="B284"/>
      <c r="C284"/>
      <c r="D284" s="83"/>
      <c r="E284" s="29"/>
      <c r="F284" s="29"/>
      <c r="G284" s="29"/>
      <c r="H284" s="29"/>
      <c r="I284" s="29"/>
      <c r="J284" s="29"/>
    </row>
    <row r="285" spans="1:10" ht="15" customHeight="1">
      <c r="A285"/>
      <c r="B285"/>
      <c r="C285"/>
      <c r="D285" s="83"/>
      <c r="E285" s="29"/>
      <c r="F285" s="29"/>
      <c r="G285" s="29"/>
      <c r="H285" s="29"/>
      <c r="I285" s="29"/>
      <c r="J285" s="29"/>
    </row>
    <row r="286" spans="1:10" ht="15" customHeight="1">
      <c r="A286"/>
      <c r="B286"/>
      <c r="C286"/>
      <c r="D286" s="83"/>
      <c r="E286" s="29"/>
      <c r="F286" s="29"/>
      <c r="G286" s="29"/>
      <c r="H286" s="29"/>
      <c r="I286" s="29"/>
      <c r="J286" s="29"/>
    </row>
    <row r="287" spans="1:10" ht="15" customHeight="1">
      <c r="A287"/>
      <c r="B287"/>
      <c r="C287"/>
      <c r="D287" s="83"/>
      <c r="E287" s="35"/>
      <c r="F287" s="35"/>
      <c r="G287" s="35"/>
      <c r="H287" s="35"/>
      <c r="I287" s="35"/>
      <c r="J287" s="35"/>
    </row>
    <row r="288" spans="1:10" ht="15" customHeight="1">
      <c r="A288"/>
      <c r="B288"/>
      <c r="C288"/>
      <c r="D288" s="83"/>
      <c r="E288" s="29"/>
      <c r="F288" s="29"/>
      <c r="G288" s="29"/>
      <c r="H288" s="29"/>
      <c r="I288" s="29"/>
      <c r="J288" s="29"/>
    </row>
    <row r="289" spans="1:10" ht="15" customHeight="1">
      <c r="A289"/>
      <c r="B289"/>
      <c r="C289"/>
      <c r="D289" s="83"/>
      <c r="E289" s="29"/>
      <c r="F289" s="29"/>
      <c r="G289" s="29"/>
      <c r="H289" s="29"/>
      <c r="I289" s="29"/>
      <c r="J289" s="29"/>
    </row>
    <row r="290" spans="1:10" ht="15" customHeight="1">
      <c r="A290"/>
      <c r="B290"/>
      <c r="C290"/>
      <c r="D290" s="83"/>
      <c r="E290" s="29"/>
      <c r="F290" s="29"/>
      <c r="G290" s="29"/>
      <c r="H290" s="29"/>
      <c r="I290" s="29"/>
      <c r="J290" s="29"/>
    </row>
    <row r="291" spans="1:10" ht="15" customHeight="1">
      <c r="A291"/>
      <c r="B291"/>
      <c r="C291"/>
      <c r="D291" s="83"/>
      <c r="E291" s="29"/>
      <c r="F291" s="29"/>
      <c r="G291" s="29"/>
      <c r="H291" s="29"/>
      <c r="I291" s="29"/>
      <c r="J291" s="29"/>
    </row>
    <row r="292" spans="1:10" ht="15" customHeight="1">
      <c r="A292"/>
      <c r="B292"/>
      <c r="C292"/>
      <c r="D292" s="83"/>
      <c r="E292" s="29"/>
      <c r="F292" s="29"/>
      <c r="G292" s="29"/>
      <c r="H292" s="29"/>
      <c r="I292" s="29"/>
      <c r="J292" s="29"/>
    </row>
    <row r="293" spans="1:10" ht="15" customHeight="1">
      <c r="A293"/>
      <c r="B293"/>
      <c r="C293"/>
      <c r="D293" s="83"/>
      <c r="E293" s="29"/>
      <c r="F293" s="29"/>
      <c r="G293" s="29"/>
      <c r="H293" s="29"/>
      <c r="I293" s="29"/>
      <c r="J293" s="29"/>
    </row>
    <row r="294" spans="1:10" ht="15" customHeight="1">
      <c r="A294"/>
      <c r="B294"/>
      <c r="C294"/>
      <c r="D294" s="83"/>
      <c r="E294" s="29"/>
      <c r="F294" s="29"/>
      <c r="G294" s="29"/>
      <c r="H294" s="29"/>
      <c r="I294" s="29"/>
      <c r="J294" s="29"/>
    </row>
    <row r="295" spans="1:10" ht="15" customHeight="1">
      <c r="A295"/>
      <c r="B295"/>
      <c r="C295"/>
      <c r="D295" s="83"/>
      <c r="E295" s="29"/>
      <c r="F295" s="29"/>
      <c r="G295" s="29"/>
      <c r="H295" s="29"/>
      <c r="I295" s="29"/>
      <c r="J295" s="29"/>
    </row>
    <row r="296" spans="1:10" ht="15" customHeight="1">
      <c r="A296"/>
      <c r="B296"/>
      <c r="C296"/>
      <c r="D296" s="83"/>
      <c r="E296" s="29"/>
      <c r="F296" s="29"/>
      <c r="G296" s="29"/>
      <c r="H296" s="29"/>
      <c r="I296" s="29"/>
      <c r="J296" s="29"/>
    </row>
    <row r="297" spans="1:10" ht="15" customHeight="1">
      <c r="A297"/>
      <c r="B297"/>
      <c r="C297"/>
      <c r="D297" s="83"/>
      <c r="E297" s="29"/>
      <c r="F297" s="29"/>
      <c r="G297" s="29"/>
      <c r="H297" s="29"/>
      <c r="I297" s="29"/>
      <c r="J297" s="29"/>
    </row>
    <row r="298" spans="1:10" ht="15" customHeight="1">
      <c r="A298"/>
      <c r="B298"/>
      <c r="C298"/>
      <c r="D298" s="83"/>
      <c r="E298" s="29"/>
      <c r="F298" s="29"/>
      <c r="G298" s="29"/>
      <c r="H298" s="29"/>
      <c r="I298" s="29"/>
      <c r="J298" s="29"/>
    </row>
    <row r="299" spans="1:10" ht="15" customHeight="1">
      <c r="A299"/>
      <c r="B299"/>
      <c r="C299"/>
      <c r="D299" s="83"/>
      <c r="E299" s="29"/>
      <c r="F299" s="29"/>
      <c r="G299" s="29"/>
      <c r="H299" s="29"/>
      <c r="I299" s="29"/>
      <c r="J299" s="29"/>
    </row>
    <row r="300" spans="1:10" ht="15" customHeight="1">
      <c r="A300"/>
      <c r="B300"/>
      <c r="C300"/>
      <c r="D300" s="83"/>
      <c r="E300" s="29"/>
      <c r="F300" s="29"/>
      <c r="G300" s="29"/>
      <c r="H300" s="29"/>
      <c r="I300" s="29"/>
      <c r="J300" s="29"/>
    </row>
    <row r="301" spans="1:10" ht="15" customHeight="1">
      <c r="A301"/>
      <c r="B301"/>
      <c r="C301"/>
      <c r="D301" s="83"/>
      <c r="E301" s="29"/>
      <c r="F301" s="29"/>
      <c r="G301" s="29"/>
      <c r="H301" s="29"/>
      <c r="I301" s="29"/>
      <c r="J301" s="29"/>
    </row>
    <row r="302" spans="1:10" ht="15" customHeight="1">
      <c r="A302"/>
      <c r="B302"/>
      <c r="C302"/>
      <c r="D302" s="83"/>
      <c r="E302" s="29"/>
      <c r="F302" s="29"/>
      <c r="G302" s="29"/>
      <c r="H302" s="29"/>
      <c r="I302" s="29"/>
      <c r="J302" s="29"/>
    </row>
    <row r="303" spans="1:10" ht="15" customHeight="1">
      <c r="A303"/>
      <c r="B303"/>
      <c r="C303"/>
      <c r="D303" s="83"/>
      <c r="E303" s="29"/>
      <c r="F303" s="29"/>
      <c r="G303" s="29"/>
      <c r="H303" s="29"/>
      <c r="I303" s="29"/>
      <c r="J303" s="29"/>
    </row>
    <row r="304" spans="1:10" ht="15" customHeight="1">
      <c r="A304"/>
      <c r="B304"/>
      <c r="C304"/>
      <c r="D304" s="83"/>
      <c r="E304" s="29"/>
      <c r="F304" s="29"/>
      <c r="G304" s="29"/>
      <c r="H304" s="29"/>
      <c r="I304" s="29"/>
      <c r="J304" s="29"/>
    </row>
    <row r="305" spans="1:10" ht="15" customHeight="1">
      <c r="A305"/>
      <c r="B305"/>
      <c r="C305"/>
      <c r="D305" s="83"/>
      <c r="E305" s="29"/>
      <c r="F305" s="29"/>
      <c r="G305" s="29"/>
      <c r="H305" s="29"/>
      <c r="I305" s="29"/>
      <c r="J305" s="29"/>
    </row>
    <row r="306" spans="1:10" ht="15" customHeight="1">
      <c r="A306"/>
      <c r="B306"/>
      <c r="C306"/>
      <c r="D306" s="83"/>
      <c r="E306" s="29"/>
      <c r="F306" s="29"/>
      <c r="G306" s="29"/>
      <c r="H306" s="29"/>
      <c r="I306" s="29"/>
      <c r="J306" s="29"/>
    </row>
    <row r="307" spans="1:10" ht="15" customHeight="1">
      <c r="A307"/>
      <c r="B307"/>
      <c r="C307"/>
      <c r="D307" s="83"/>
      <c r="E307" s="29"/>
      <c r="F307" s="29"/>
      <c r="G307" s="29"/>
      <c r="H307" s="29"/>
      <c r="I307" s="29"/>
      <c r="J307" s="29"/>
    </row>
    <row r="308" spans="1:10" ht="15" customHeight="1">
      <c r="A308"/>
      <c r="B308"/>
      <c r="C308"/>
      <c r="D308" s="83"/>
      <c r="E308" s="29"/>
      <c r="F308" s="29"/>
      <c r="G308" s="29"/>
      <c r="H308" s="29"/>
      <c r="I308" s="29"/>
      <c r="J308" s="29"/>
    </row>
    <row r="309" spans="1:10" ht="15" customHeight="1">
      <c r="A309"/>
      <c r="B309"/>
      <c r="C309"/>
      <c r="D309" s="83"/>
      <c r="E309" s="29"/>
      <c r="F309" s="29"/>
      <c r="G309" s="29"/>
      <c r="H309" s="29"/>
      <c r="I309" s="29"/>
      <c r="J309" s="29"/>
    </row>
    <row r="310" spans="1:10" ht="15" customHeight="1">
      <c r="A310"/>
      <c r="B310"/>
      <c r="C310"/>
      <c r="D310" s="83"/>
      <c r="E310" s="29"/>
      <c r="F310" s="29"/>
      <c r="G310" s="29"/>
      <c r="H310" s="29"/>
      <c r="I310" s="29"/>
      <c r="J310" s="29"/>
    </row>
    <row r="311" spans="1:10" ht="15" customHeight="1">
      <c r="A311"/>
      <c r="B311"/>
      <c r="C311"/>
      <c r="D311" s="83"/>
      <c r="E311" s="29"/>
      <c r="F311" s="29"/>
      <c r="G311" s="29"/>
      <c r="H311" s="29"/>
      <c r="I311" s="29"/>
      <c r="J311" s="29"/>
    </row>
    <row r="312" spans="1:10" ht="15" customHeight="1">
      <c r="A312"/>
      <c r="B312"/>
      <c r="C312"/>
      <c r="D312" s="83"/>
      <c r="E312" s="29"/>
      <c r="F312" s="29"/>
      <c r="G312" s="29"/>
      <c r="H312" s="29"/>
      <c r="I312" s="29"/>
      <c r="J312" s="29"/>
    </row>
    <row r="313" spans="1:10" ht="15" customHeight="1">
      <c r="A313"/>
      <c r="B313"/>
      <c r="C313"/>
      <c r="D313" s="83"/>
      <c r="E313" s="29"/>
      <c r="F313" s="29"/>
      <c r="G313" s="29"/>
      <c r="H313" s="29"/>
      <c r="I313" s="29"/>
      <c r="J313" s="29"/>
    </row>
    <row r="314" spans="1:10" ht="15" customHeight="1">
      <c r="A314"/>
      <c r="B314"/>
      <c r="C314"/>
      <c r="D314" s="83"/>
      <c r="E314" s="29"/>
      <c r="F314" s="29"/>
      <c r="G314" s="29"/>
      <c r="H314" s="29"/>
      <c r="I314" s="29"/>
      <c r="J314" s="29"/>
    </row>
    <row r="315" spans="1:10" ht="15" customHeight="1">
      <c r="A315"/>
      <c r="B315"/>
      <c r="C315"/>
      <c r="D315" s="83"/>
      <c r="E315" s="35"/>
      <c r="F315" s="35"/>
      <c r="G315" s="35"/>
      <c r="H315" s="35"/>
      <c r="I315" s="35"/>
      <c r="J315" s="35"/>
    </row>
    <row r="316" spans="1:10" ht="15" customHeight="1">
      <c r="A316"/>
      <c r="B316"/>
      <c r="C316"/>
      <c r="D316" s="83"/>
      <c r="E316" s="29"/>
      <c r="F316" s="29"/>
      <c r="G316" s="29"/>
      <c r="H316" s="29"/>
      <c r="I316" s="29"/>
      <c r="J316" s="29"/>
    </row>
    <row r="317" spans="1:10" ht="15" customHeight="1">
      <c r="A317"/>
      <c r="B317"/>
      <c r="C317"/>
      <c r="D317" s="83"/>
      <c r="E317" s="29"/>
      <c r="F317" s="29"/>
      <c r="G317" s="29"/>
      <c r="H317" s="29"/>
      <c r="I317" s="29"/>
      <c r="J317" s="29"/>
    </row>
    <row r="318" spans="1:10" ht="15" customHeight="1">
      <c r="A318"/>
      <c r="B318"/>
      <c r="C318"/>
      <c r="D318" s="83"/>
      <c r="E318" s="29"/>
      <c r="F318" s="29"/>
      <c r="G318" s="29"/>
      <c r="H318" s="29"/>
      <c r="I318" s="29"/>
      <c r="J318" s="29"/>
    </row>
    <row r="319" spans="1:10" ht="15" customHeight="1">
      <c r="A319"/>
      <c r="B319"/>
      <c r="C319"/>
      <c r="D319" s="83"/>
      <c r="E319" s="29"/>
      <c r="F319" s="29"/>
      <c r="G319" s="29"/>
      <c r="H319" s="29"/>
      <c r="I319" s="29"/>
      <c r="J319" s="29"/>
    </row>
    <row r="320" spans="1:10" ht="15" customHeight="1">
      <c r="A320"/>
      <c r="B320"/>
      <c r="C320"/>
      <c r="D320" s="83"/>
      <c r="E320" s="29"/>
      <c r="F320" s="29"/>
      <c r="G320" s="29"/>
      <c r="H320" s="29"/>
      <c r="I320" s="29"/>
      <c r="J320" s="29"/>
    </row>
    <row r="321" spans="1:10" ht="15" customHeight="1">
      <c r="A321"/>
      <c r="B321"/>
      <c r="C321"/>
      <c r="D321" s="83"/>
      <c r="E321" s="29"/>
      <c r="F321" s="29"/>
      <c r="G321" s="29"/>
      <c r="H321" s="29"/>
      <c r="I321" s="29"/>
      <c r="J321" s="29"/>
    </row>
    <row r="322" spans="1:10" ht="15" customHeight="1">
      <c r="A322"/>
      <c r="B322"/>
      <c r="C322"/>
      <c r="D322" s="83"/>
      <c r="E322" s="29"/>
      <c r="F322" s="29"/>
      <c r="G322" s="29"/>
      <c r="H322" s="29"/>
      <c r="I322" s="29"/>
      <c r="J322" s="29"/>
    </row>
    <row r="323" spans="1:10" ht="15" customHeight="1">
      <c r="A323"/>
      <c r="B323"/>
      <c r="C323"/>
      <c r="D323" s="83"/>
      <c r="E323" s="29"/>
      <c r="F323" s="29"/>
      <c r="G323" s="29"/>
      <c r="H323" s="29"/>
      <c r="I323" s="29"/>
      <c r="J323" s="29"/>
    </row>
    <row r="324" spans="1:10" ht="15" customHeight="1">
      <c r="A324"/>
      <c r="B324"/>
      <c r="C324"/>
      <c r="D324" s="83"/>
      <c r="E324" s="29"/>
      <c r="F324" s="29"/>
      <c r="G324" s="29"/>
      <c r="H324" s="29"/>
      <c r="I324" s="29"/>
      <c r="J324" s="29"/>
    </row>
    <row r="325" spans="1:10" ht="15" customHeight="1">
      <c r="A325"/>
      <c r="B325"/>
      <c r="C325"/>
      <c r="D325" s="83"/>
      <c r="E325" s="29"/>
      <c r="F325" s="29"/>
      <c r="G325" s="29"/>
      <c r="H325" s="29"/>
      <c r="I325" s="29"/>
      <c r="J325" s="29"/>
    </row>
    <row r="326" spans="1:10" ht="15" customHeight="1">
      <c r="A326"/>
      <c r="B326"/>
      <c r="C326"/>
      <c r="D326" s="83"/>
      <c r="E326" s="29"/>
      <c r="F326" s="29"/>
      <c r="G326" s="29"/>
      <c r="H326" s="29"/>
      <c r="I326" s="29"/>
      <c r="J326" s="29"/>
    </row>
    <row r="327" spans="1:10" ht="15" customHeight="1">
      <c r="A327"/>
      <c r="B327"/>
      <c r="C327"/>
      <c r="D327" s="83"/>
      <c r="E327" s="29"/>
      <c r="F327" s="29"/>
      <c r="G327" s="29"/>
      <c r="H327" s="29"/>
      <c r="I327" s="29"/>
      <c r="J327" s="29"/>
    </row>
    <row r="328" spans="1:10" ht="15" customHeight="1">
      <c r="A328"/>
      <c r="B328"/>
      <c r="C328"/>
      <c r="D328" s="83"/>
      <c r="E328" s="29"/>
      <c r="F328" s="29"/>
      <c r="G328" s="29"/>
      <c r="H328" s="29"/>
      <c r="I328" s="29"/>
      <c r="J328" s="29"/>
    </row>
    <row r="329" spans="1:10" ht="15" customHeight="1">
      <c r="A329"/>
      <c r="B329"/>
      <c r="C329"/>
      <c r="D329" s="83"/>
      <c r="E329" s="29"/>
      <c r="F329" s="29"/>
      <c r="G329" s="29"/>
      <c r="H329" s="29"/>
      <c r="I329" s="29"/>
      <c r="J329" s="29"/>
    </row>
    <row r="330" spans="1:10" ht="15" customHeight="1">
      <c r="A330"/>
      <c r="B330"/>
      <c r="C330"/>
      <c r="D330" s="83"/>
      <c r="E330" s="29"/>
      <c r="F330" s="29"/>
      <c r="G330" s="29"/>
      <c r="H330" s="29"/>
      <c r="I330" s="29"/>
      <c r="J330" s="29"/>
    </row>
    <row r="331" spans="1:10" ht="15" customHeight="1">
      <c r="A331"/>
      <c r="B331"/>
      <c r="C331"/>
      <c r="D331" s="83"/>
      <c r="E331" s="29"/>
      <c r="F331" s="29"/>
      <c r="G331" s="29"/>
      <c r="H331" s="29"/>
      <c r="I331" s="29"/>
      <c r="J331" s="29"/>
    </row>
    <row r="332" spans="1:10" ht="15" customHeight="1">
      <c r="A332"/>
      <c r="B332"/>
      <c r="C332"/>
      <c r="D332" s="83"/>
      <c r="E332" s="29"/>
      <c r="F332" s="29"/>
      <c r="G332" s="29"/>
      <c r="H332" s="29"/>
      <c r="I332" s="29"/>
      <c r="J332" s="29"/>
    </row>
    <row r="333" spans="1:10" ht="15" customHeight="1">
      <c r="A333"/>
      <c r="B333"/>
      <c r="C333"/>
      <c r="D333" s="83"/>
      <c r="E333" s="29"/>
      <c r="F333" s="29"/>
      <c r="G333" s="29"/>
      <c r="H333" s="29"/>
      <c r="I333" s="29"/>
      <c r="J333" s="29"/>
    </row>
    <row r="334" spans="1:10" ht="15" customHeight="1">
      <c r="A334"/>
      <c r="B334"/>
      <c r="C334"/>
      <c r="D334" s="83"/>
      <c r="E334" s="29"/>
      <c r="F334" s="29"/>
      <c r="G334" s="29"/>
      <c r="H334" s="29"/>
      <c r="I334" s="29"/>
      <c r="J334" s="29"/>
    </row>
    <row r="335" spans="1:10" ht="15" customHeight="1">
      <c r="A335"/>
      <c r="B335"/>
      <c r="C335"/>
      <c r="D335" s="83"/>
      <c r="E335" s="29"/>
      <c r="F335" s="29"/>
      <c r="G335" s="29"/>
      <c r="H335" s="29"/>
      <c r="I335" s="29"/>
      <c r="J335" s="29"/>
    </row>
    <row r="336" spans="1:10" ht="15" customHeight="1">
      <c r="A336"/>
      <c r="B336"/>
      <c r="C336"/>
      <c r="D336" s="83"/>
      <c r="E336" s="29"/>
      <c r="F336" s="29"/>
      <c r="G336" s="29"/>
      <c r="H336" s="29"/>
      <c r="I336" s="29"/>
      <c r="J336" s="29"/>
    </row>
    <row r="337" spans="1:10" ht="15" customHeight="1">
      <c r="A337"/>
      <c r="B337"/>
      <c r="C337"/>
      <c r="D337" s="83"/>
      <c r="E337" s="29"/>
      <c r="F337" s="29"/>
      <c r="G337" s="29"/>
      <c r="H337" s="29"/>
      <c r="I337" s="29"/>
      <c r="J337" s="29"/>
    </row>
    <row r="338" spans="1:10" ht="15" customHeight="1">
      <c r="A338"/>
      <c r="B338"/>
      <c r="C338"/>
      <c r="D338" s="83"/>
      <c r="E338" s="29"/>
      <c r="F338" s="29"/>
      <c r="G338" s="29"/>
      <c r="H338" s="29"/>
      <c r="I338" s="29"/>
      <c r="J338" s="29"/>
    </row>
    <row r="339" spans="1:10" ht="15" customHeight="1">
      <c r="A339"/>
      <c r="B339"/>
      <c r="C339"/>
      <c r="D339" s="83"/>
      <c r="E339" s="29"/>
      <c r="F339" s="29"/>
      <c r="G339" s="29"/>
      <c r="H339" s="29"/>
      <c r="I339" s="29"/>
      <c r="J339" s="29"/>
    </row>
    <row r="340" spans="1:10" ht="15" customHeight="1">
      <c r="A340"/>
      <c r="B340"/>
      <c r="C340"/>
      <c r="D340" s="83"/>
      <c r="E340" s="29"/>
      <c r="F340" s="29"/>
      <c r="G340" s="29"/>
      <c r="H340" s="29"/>
      <c r="I340" s="29"/>
      <c r="J340" s="29"/>
    </row>
    <row r="341" spans="1:10" ht="15" customHeight="1">
      <c r="A341"/>
      <c r="B341"/>
      <c r="C341"/>
      <c r="D341" s="83"/>
      <c r="E341" s="29"/>
      <c r="F341" s="29"/>
      <c r="G341" s="29"/>
      <c r="H341" s="29"/>
      <c r="I341" s="29"/>
      <c r="J341" s="29"/>
    </row>
    <row r="342" spans="1:10" ht="15" customHeight="1">
      <c r="A342"/>
      <c r="B342"/>
      <c r="C342"/>
      <c r="D342" s="83"/>
      <c r="E342" s="29"/>
      <c r="F342" s="29"/>
      <c r="G342" s="29"/>
      <c r="H342" s="29"/>
      <c r="I342" s="29"/>
      <c r="J342" s="29"/>
    </row>
    <row r="343" spans="1:10" ht="15" customHeight="1">
      <c r="A343"/>
      <c r="B343"/>
      <c r="C343"/>
      <c r="D343" s="83"/>
      <c r="E343" s="29"/>
      <c r="F343" s="29"/>
      <c r="G343" s="29"/>
      <c r="H343" s="29"/>
      <c r="I343" s="29"/>
      <c r="J343" s="29"/>
    </row>
    <row r="344" spans="1:10" ht="15" customHeight="1">
      <c r="A344"/>
      <c r="B344"/>
      <c r="C344"/>
      <c r="D344" s="83"/>
      <c r="E344" s="35"/>
      <c r="F344" s="35"/>
      <c r="G344" s="35"/>
      <c r="H344" s="35"/>
      <c r="I344" s="35"/>
      <c r="J344" s="35"/>
    </row>
    <row r="345" spans="1:10" ht="15" customHeight="1">
      <c r="A345"/>
      <c r="B345"/>
      <c r="C345"/>
      <c r="D345" s="83"/>
      <c r="E345" s="29"/>
      <c r="F345" s="29"/>
      <c r="G345" s="29"/>
      <c r="H345" s="29"/>
      <c r="I345" s="29"/>
      <c r="J345" s="29"/>
    </row>
    <row r="346" spans="1:10" ht="15" customHeight="1">
      <c r="A346"/>
      <c r="B346"/>
      <c r="C346"/>
      <c r="D346" s="83"/>
      <c r="E346" s="29"/>
      <c r="F346" s="29"/>
      <c r="G346" s="29"/>
      <c r="H346" s="29"/>
      <c r="I346" s="29"/>
      <c r="J346" s="29"/>
    </row>
    <row r="347" spans="1:10" ht="15" customHeight="1">
      <c r="A347"/>
      <c r="B347"/>
      <c r="C347"/>
      <c r="D347" s="83"/>
      <c r="E347" s="29"/>
      <c r="F347" s="29"/>
      <c r="G347" s="29"/>
      <c r="H347" s="29"/>
      <c r="I347" s="29"/>
      <c r="J347" s="29"/>
    </row>
    <row r="348" spans="1:10" ht="15" customHeight="1">
      <c r="A348"/>
      <c r="B348"/>
      <c r="C348"/>
      <c r="D348" s="83"/>
      <c r="E348" s="29"/>
      <c r="F348" s="29"/>
      <c r="G348" s="29"/>
      <c r="H348" s="29"/>
      <c r="I348" s="29"/>
      <c r="J348" s="29"/>
    </row>
    <row r="349" spans="1:10" ht="15" customHeight="1">
      <c r="A349"/>
      <c r="B349"/>
      <c r="C349"/>
      <c r="D349" s="83"/>
      <c r="E349" s="29"/>
      <c r="F349" s="29"/>
      <c r="G349" s="29"/>
      <c r="H349" s="29"/>
      <c r="I349" s="29"/>
      <c r="J349" s="29"/>
    </row>
    <row r="350" spans="1:10" ht="15" customHeight="1">
      <c r="A350"/>
      <c r="B350"/>
      <c r="C350"/>
      <c r="D350" s="83"/>
      <c r="E350" s="29"/>
      <c r="F350" s="29"/>
      <c r="G350" s="29"/>
      <c r="H350" s="29"/>
      <c r="I350" s="29"/>
      <c r="J350" s="29"/>
    </row>
    <row r="351" spans="1:10" ht="15" customHeight="1">
      <c r="A351"/>
      <c r="B351"/>
      <c r="C351"/>
      <c r="D351" s="83"/>
      <c r="E351" s="29"/>
      <c r="F351" s="29"/>
      <c r="G351" s="29"/>
      <c r="H351" s="29"/>
      <c r="I351" s="29"/>
      <c r="J351" s="29"/>
    </row>
    <row r="352" spans="1:10" ht="15" customHeight="1">
      <c r="A352"/>
      <c r="B352"/>
      <c r="C352"/>
      <c r="D352" s="83"/>
      <c r="E352" s="29"/>
      <c r="F352" s="29"/>
      <c r="G352" s="29"/>
      <c r="H352" s="29"/>
      <c r="I352" s="29"/>
      <c r="J352" s="29"/>
    </row>
    <row r="353" spans="1:10" ht="15" customHeight="1">
      <c r="A353"/>
      <c r="B353"/>
      <c r="C353"/>
      <c r="D353" s="83"/>
      <c r="E353" s="29"/>
      <c r="F353" s="29"/>
      <c r="G353" s="29"/>
      <c r="H353" s="29"/>
      <c r="I353" s="29"/>
      <c r="J353" s="29"/>
    </row>
    <row r="354" spans="1:10" ht="15" customHeight="1">
      <c r="A354"/>
      <c r="B354"/>
      <c r="C354"/>
      <c r="D354" s="83"/>
      <c r="E354" s="29"/>
      <c r="F354" s="29"/>
      <c r="G354" s="29"/>
      <c r="H354" s="29"/>
      <c r="I354" s="29"/>
      <c r="J354" s="29"/>
    </row>
    <row r="355" spans="1:10" ht="15" customHeight="1">
      <c r="A355"/>
      <c r="B355"/>
      <c r="C355"/>
      <c r="D355" s="83"/>
      <c r="E355" s="29"/>
      <c r="F355" s="29"/>
      <c r="G355" s="29"/>
      <c r="H355" s="29"/>
      <c r="I355" s="29"/>
      <c r="J355" s="29"/>
    </row>
    <row r="356" spans="1:10" ht="15" customHeight="1">
      <c r="A356"/>
      <c r="B356"/>
      <c r="C356"/>
      <c r="D356" s="83"/>
      <c r="E356" s="29"/>
      <c r="F356" s="29"/>
      <c r="G356" s="29"/>
      <c r="H356" s="29"/>
      <c r="I356" s="29"/>
      <c r="J356" s="29"/>
    </row>
    <row r="357" spans="1:10" ht="15" customHeight="1">
      <c r="A357"/>
      <c r="B357"/>
      <c r="C357"/>
      <c r="D357" s="83"/>
      <c r="E357" s="29"/>
      <c r="F357" s="29"/>
      <c r="G357" s="29"/>
      <c r="H357" s="29"/>
      <c r="I357" s="29"/>
      <c r="J357" s="29"/>
    </row>
    <row r="358" spans="1:10" ht="15" customHeight="1">
      <c r="A358"/>
      <c r="B358"/>
      <c r="C358"/>
      <c r="D358" s="83"/>
      <c r="E358" s="29"/>
      <c r="F358" s="29"/>
      <c r="G358" s="29"/>
      <c r="H358" s="29"/>
      <c r="I358" s="29"/>
      <c r="J358" s="29"/>
    </row>
    <row r="359" spans="1:10" ht="15" customHeight="1">
      <c r="A359"/>
      <c r="B359"/>
      <c r="C359"/>
      <c r="D359" s="83"/>
      <c r="E359" s="29"/>
      <c r="F359" s="29"/>
      <c r="G359" s="29"/>
      <c r="H359" s="29"/>
      <c r="I359" s="29"/>
      <c r="J359" s="29"/>
    </row>
    <row r="360" spans="1:10" ht="15" customHeight="1">
      <c r="A360"/>
      <c r="B360"/>
      <c r="C360"/>
      <c r="D360" s="83"/>
      <c r="E360" s="29"/>
      <c r="F360" s="29"/>
      <c r="G360" s="29"/>
      <c r="H360" s="29"/>
      <c r="I360" s="29"/>
      <c r="J360" s="29"/>
    </row>
    <row r="361" spans="1:10" ht="15" customHeight="1">
      <c r="A361"/>
      <c r="B361"/>
      <c r="C361"/>
      <c r="D361" s="83"/>
      <c r="E361" s="29"/>
      <c r="F361" s="29"/>
      <c r="G361" s="29"/>
      <c r="H361" s="29"/>
      <c r="I361" s="29"/>
      <c r="J361" s="29"/>
    </row>
    <row r="362" spans="1:10" ht="15" customHeight="1">
      <c r="A362"/>
      <c r="B362"/>
      <c r="C362"/>
      <c r="D362" s="83"/>
      <c r="E362" s="29"/>
      <c r="F362" s="29"/>
      <c r="G362" s="29"/>
      <c r="H362" s="29"/>
      <c r="I362" s="29"/>
      <c r="J362" s="29"/>
    </row>
    <row r="363" spans="1:10" ht="15" customHeight="1">
      <c r="A363"/>
      <c r="B363"/>
      <c r="C363"/>
      <c r="D363" s="83"/>
      <c r="E363" s="29"/>
      <c r="F363" s="29"/>
      <c r="G363" s="29"/>
      <c r="H363" s="29"/>
      <c r="I363" s="29"/>
      <c r="J363" s="29"/>
    </row>
    <row r="364" spans="1:10" ht="15" customHeight="1">
      <c r="A364"/>
      <c r="B364"/>
      <c r="C364"/>
      <c r="D364" s="83"/>
      <c r="E364" s="29"/>
      <c r="F364" s="29"/>
      <c r="G364" s="29"/>
      <c r="H364" s="29"/>
      <c r="I364" s="29"/>
      <c r="J364" s="29"/>
    </row>
    <row r="365" spans="1:10" ht="15" customHeight="1">
      <c r="A365"/>
      <c r="B365"/>
      <c r="C365"/>
      <c r="D365" s="83"/>
      <c r="E365" s="29"/>
      <c r="F365" s="29"/>
      <c r="G365" s="29"/>
      <c r="H365" s="29"/>
      <c r="I365" s="29"/>
      <c r="J365" s="29"/>
    </row>
    <row r="366" spans="1:10" ht="15" customHeight="1">
      <c r="A366"/>
      <c r="B366"/>
      <c r="C366"/>
      <c r="D366" s="83"/>
      <c r="E366" s="29"/>
      <c r="F366" s="29"/>
      <c r="G366" s="29"/>
      <c r="H366" s="29"/>
      <c r="I366" s="29"/>
      <c r="J366" s="29"/>
    </row>
    <row r="367" spans="1:10" ht="15" customHeight="1">
      <c r="A367"/>
      <c r="B367"/>
      <c r="C367"/>
      <c r="D367" s="83"/>
      <c r="E367" s="29"/>
      <c r="F367" s="29"/>
      <c r="G367" s="29"/>
      <c r="H367" s="29"/>
      <c r="I367" s="29"/>
      <c r="J367" s="29"/>
    </row>
    <row r="368" spans="1:10" ht="15" customHeight="1">
      <c r="A368"/>
      <c r="B368"/>
      <c r="C368"/>
      <c r="D368" s="83"/>
      <c r="E368" s="29"/>
      <c r="F368" s="29"/>
      <c r="G368" s="29"/>
      <c r="H368" s="29"/>
      <c r="I368" s="29"/>
      <c r="J368" s="29"/>
    </row>
    <row r="369" spans="1:10" ht="15" customHeight="1">
      <c r="A369"/>
      <c r="B369"/>
      <c r="C369"/>
      <c r="D369" s="83"/>
      <c r="E369" s="29"/>
      <c r="F369" s="29"/>
      <c r="G369" s="29"/>
      <c r="H369" s="29"/>
      <c r="I369" s="29"/>
      <c r="J369" s="29"/>
    </row>
    <row r="370" spans="1:10" ht="15" customHeight="1">
      <c r="A370"/>
      <c r="B370"/>
      <c r="C370"/>
      <c r="D370" s="83"/>
      <c r="E370" s="29"/>
      <c r="F370" s="29"/>
      <c r="G370" s="29"/>
      <c r="H370" s="29"/>
      <c r="I370" s="29"/>
      <c r="J370" s="29"/>
    </row>
    <row r="371" spans="1:10" ht="15" customHeight="1">
      <c r="A371"/>
      <c r="B371"/>
      <c r="C371"/>
      <c r="D371" s="83"/>
      <c r="E371" s="35"/>
      <c r="F371" s="35"/>
      <c r="G371" s="35"/>
      <c r="H371" s="35"/>
      <c r="I371" s="35"/>
      <c r="J371" s="35"/>
    </row>
    <row r="372" spans="1:10" ht="15" customHeight="1">
      <c r="A372"/>
      <c r="B372"/>
      <c r="C372"/>
      <c r="D372" s="83"/>
      <c r="E372" s="29"/>
      <c r="F372" s="29"/>
      <c r="G372" s="29"/>
      <c r="H372" s="29"/>
      <c r="I372" s="29"/>
      <c r="J372" s="29"/>
    </row>
    <row r="373" spans="1:10" ht="15" customHeight="1">
      <c r="A373"/>
      <c r="B373"/>
      <c r="C373"/>
      <c r="D373" s="83"/>
      <c r="E373" s="29"/>
      <c r="F373" s="29"/>
      <c r="G373" s="29"/>
      <c r="H373" s="29"/>
      <c r="I373" s="29"/>
      <c r="J373" s="29"/>
    </row>
    <row r="374" spans="1:10" ht="15" customHeight="1">
      <c r="A374"/>
      <c r="B374"/>
      <c r="C374"/>
      <c r="D374" s="83"/>
      <c r="E374" s="29"/>
      <c r="F374" s="29"/>
      <c r="G374" s="29"/>
      <c r="H374" s="29"/>
      <c r="I374" s="29"/>
      <c r="J374" s="29"/>
    </row>
    <row r="375" spans="1:10" ht="15" customHeight="1">
      <c r="A375"/>
      <c r="B375"/>
      <c r="C375"/>
      <c r="D375" s="83"/>
      <c r="E375" s="29"/>
      <c r="F375" s="29"/>
      <c r="G375" s="29"/>
      <c r="H375" s="29"/>
      <c r="I375" s="29"/>
      <c r="J375" s="29"/>
    </row>
    <row r="376" spans="1:10" ht="15" customHeight="1">
      <c r="A376"/>
      <c r="B376"/>
      <c r="C376"/>
      <c r="D376" s="83"/>
      <c r="E376" s="29"/>
      <c r="F376" s="29"/>
      <c r="G376" s="29"/>
      <c r="H376" s="29"/>
      <c r="I376" s="29"/>
      <c r="J376" s="29"/>
    </row>
    <row r="377" spans="1:10" ht="15" customHeight="1">
      <c r="A377"/>
      <c r="B377"/>
      <c r="C377"/>
      <c r="D377" s="83"/>
      <c r="E377" s="29"/>
      <c r="F377" s="29"/>
      <c r="G377" s="29"/>
      <c r="H377" s="29"/>
      <c r="I377" s="29"/>
      <c r="J377" s="29"/>
    </row>
    <row r="378" spans="1:10" ht="15" customHeight="1">
      <c r="A378"/>
      <c r="B378"/>
      <c r="C378"/>
      <c r="D378" s="83"/>
      <c r="E378" s="29"/>
      <c r="F378" s="29"/>
      <c r="G378" s="29"/>
      <c r="H378" s="29"/>
      <c r="I378" s="29"/>
      <c r="J378" s="29"/>
    </row>
    <row r="379" spans="1:10" ht="15" customHeight="1">
      <c r="A379"/>
      <c r="B379"/>
      <c r="C379"/>
      <c r="D379" s="83"/>
      <c r="E379" s="29"/>
      <c r="F379" s="29"/>
      <c r="G379" s="29"/>
      <c r="H379" s="29"/>
      <c r="I379" s="29"/>
      <c r="J379" s="29"/>
    </row>
    <row r="380" spans="1:10" ht="15" customHeight="1">
      <c r="A380"/>
      <c r="B380"/>
      <c r="C380"/>
      <c r="D380" s="83"/>
      <c r="E380" s="29"/>
      <c r="F380" s="29"/>
      <c r="G380" s="29"/>
      <c r="H380" s="29"/>
      <c r="I380" s="29"/>
      <c r="J380" s="29"/>
    </row>
    <row r="381" spans="1:10" ht="15" customHeight="1">
      <c r="A381"/>
      <c r="B381"/>
      <c r="C381"/>
      <c r="D381" s="83"/>
      <c r="E381" s="29"/>
      <c r="F381" s="29"/>
      <c r="G381" s="29"/>
      <c r="H381" s="29"/>
      <c r="I381" s="29"/>
      <c r="J381" s="29"/>
    </row>
    <row r="382" spans="1:10" ht="15" customHeight="1">
      <c r="A382"/>
      <c r="B382"/>
      <c r="C382"/>
      <c r="D382" s="83"/>
      <c r="E382" s="29"/>
      <c r="F382" s="29"/>
      <c r="G382" s="29"/>
      <c r="H382" s="29"/>
      <c r="I382" s="29"/>
      <c r="J382" s="29"/>
    </row>
    <row r="383" spans="1:10" ht="15" customHeight="1">
      <c r="A383"/>
      <c r="B383"/>
      <c r="C383"/>
      <c r="D383" s="83"/>
      <c r="E383" s="29"/>
      <c r="F383" s="29"/>
      <c r="G383" s="29"/>
      <c r="H383" s="29"/>
      <c r="I383" s="29"/>
      <c r="J383" s="29"/>
    </row>
    <row r="384" spans="1:10" ht="15" customHeight="1">
      <c r="A384"/>
      <c r="B384"/>
      <c r="C384"/>
      <c r="D384" s="83"/>
      <c r="E384" s="29"/>
      <c r="F384" s="29"/>
      <c r="G384" s="29"/>
      <c r="H384" s="29"/>
      <c r="I384" s="29"/>
      <c r="J384" s="29"/>
    </row>
    <row r="385" spans="1:10" ht="15" customHeight="1">
      <c r="A385"/>
      <c r="B385"/>
      <c r="C385"/>
      <c r="D385" s="83"/>
      <c r="E385" s="29"/>
      <c r="F385" s="29"/>
      <c r="G385" s="29"/>
      <c r="H385" s="29"/>
      <c r="I385" s="29"/>
      <c r="J385" s="29"/>
    </row>
    <row r="386" spans="1:10" ht="15" customHeight="1">
      <c r="A386"/>
      <c r="B386"/>
      <c r="C386"/>
      <c r="D386" s="83"/>
      <c r="E386" s="29"/>
      <c r="F386" s="29"/>
      <c r="G386" s="29"/>
      <c r="H386" s="29"/>
      <c r="I386" s="29"/>
      <c r="J386" s="29"/>
    </row>
    <row r="387" spans="1:10" ht="15" customHeight="1">
      <c r="A387"/>
      <c r="B387"/>
      <c r="C387"/>
      <c r="D387" s="83"/>
      <c r="E387" s="29"/>
      <c r="F387" s="29"/>
      <c r="G387" s="29"/>
      <c r="H387" s="29"/>
      <c r="I387" s="29"/>
      <c r="J387" s="29"/>
    </row>
    <row r="388" spans="1:10" ht="15" customHeight="1">
      <c r="A388"/>
      <c r="B388"/>
      <c r="C388"/>
      <c r="D388" s="83"/>
      <c r="E388" s="29"/>
      <c r="F388" s="29"/>
      <c r="G388" s="29"/>
      <c r="H388" s="29"/>
      <c r="I388" s="29"/>
      <c r="J388" s="29"/>
    </row>
    <row r="389" spans="1:10" ht="15" customHeight="1">
      <c r="A389"/>
      <c r="B389"/>
      <c r="C389"/>
      <c r="D389" s="83"/>
      <c r="E389" s="29"/>
      <c r="F389" s="29"/>
      <c r="G389" s="29"/>
      <c r="H389" s="29"/>
      <c r="I389" s="29"/>
      <c r="J389" s="29"/>
    </row>
    <row r="390" spans="1:10" ht="15" customHeight="1">
      <c r="A390"/>
      <c r="B390"/>
      <c r="C390"/>
      <c r="D390" s="83"/>
      <c r="E390" s="29"/>
      <c r="F390" s="29"/>
      <c r="G390" s="29"/>
      <c r="H390" s="29"/>
      <c r="I390" s="29"/>
      <c r="J390" s="29"/>
    </row>
    <row r="391" spans="1:10" ht="15" customHeight="1">
      <c r="A391"/>
      <c r="B391"/>
      <c r="C391"/>
      <c r="D391" s="83"/>
      <c r="E391" s="29"/>
      <c r="F391" s="29"/>
      <c r="G391" s="29"/>
      <c r="H391" s="29"/>
      <c r="I391" s="29"/>
      <c r="J391" s="29"/>
    </row>
    <row r="392" spans="1:10" ht="15" customHeight="1">
      <c r="A392"/>
      <c r="B392"/>
      <c r="C392"/>
      <c r="D392" s="83"/>
      <c r="E392" s="29"/>
      <c r="F392" s="29"/>
      <c r="G392" s="29"/>
      <c r="H392" s="29"/>
      <c r="I392" s="29"/>
      <c r="J392" s="29"/>
    </row>
    <row r="393" spans="1:10" ht="15" customHeight="1">
      <c r="A393"/>
      <c r="B393"/>
      <c r="C393"/>
      <c r="D393" s="83"/>
      <c r="E393" s="29"/>
      <c r="F393" s="29"/>
      <c r="G393" s="29"/>
      <c r="H393" s="29"/>
      <c r="I393" s="29"/>
      <c r="J393" s="29"/>
    </row>
    <row r="394" spans="1:10" ht="15" customHeight="1">
      <c r="A394"/>
      <c r="B394"/>
      <c r="C394"/>
      <c r="D394" s="83"/>
      <c r="E394" s="29"/>
      <c r="F394" s="29"/>
      <c r="G394" s="29"/>
      <c r="H394" s="29"/>
      <c r="I394" s="29"/>
      <c r="J394" s="29"/>
    </row>
    <row r="395" spans="1:10" ht="15" customHeight="1">
      <c r="A395"/>
      <c r="B395"/>
      <c r="C395"/>
      <c r="D395" s="83"/>
      <c r="E395" s="29"/>
      <c r="F395" s="29"/>
      <c r="G395" s="29"/>
      <c r="H395" s="29"/>
      <c r="I395" s="29"/>
      <c r="J395" s="29"/>
    </row>
    <row r="396" spans="1:10" ht="15" customHeight="1">
      <c r="A396"/>
      <c r="B396"/>
      <c r="C396"/>
      <c r="D396" s="83"/>
      <c r="E396" s="29"/>
      <c r="F396" s="29"/>
      <c r="G396" s="29"/>
      <c r="H396" s="29"/>
      <c r="I396" s="29"/>
      <c r="J396" s="29"/>
    </row>
    <row r="397" spans="1:10" ht="15" customHeight="1">
      <c r="A397"/>
      <c r="B397"/>
      <c r="C397"/>
      <c r="D397" s="83"/>
      <c r="E397" s="29"/>
      <c r="F397" s="29"/>
      <c r="G397" s="29"/>
      <c r="H397" s="29"/>
      <c r="I397" s="29"/>
      <c r="J397" s="29"/>
    </row>
    <row r="398" spans="1:10" ht="15" customHeight="1">
      <c r="A398"/>
      <c r="B398"/>
      <c r="C398"/>
      <c r="D398" s="83"/>
      <c r="E398" s="29"/>
      <c r="F398" s="29"/>
      <c r="G398" s="29"/>
      <c r="H398" s="29"/>
      <c r="I398" s="29"/>
      <c r="J398" s="29"/>
    </row>
    <row r="399" spans="1:10" ht="15" customHeight="1">
      <c r="A399"/>
      <c r="B399"/>
      <c r="C399"/>
      <c r="D399" s="83"/>
      <c r="E399" s="35"/>
      <c r="F399" s="35"/>
      <c r="G399" s="35"/>
      <c r="H399" s="35"/>
      <c r="I399" s="35"/>
      <c r="J399" s="35"/>
    </row>
    <row r="400" spans="1:10" ht="15" customHeight="1">
      <c r="A400"/>
      <c r="B400"/>
      <c r="C400"/>
      <c r="D400" s="83"/>
      <c r="E400" s="29"/>
      <c r="F400" s="29"/>
      <c r="G400" s="29"/>
      <c r="H400" s="29"/>
      <c r="I400" s="29"/>
      <c r="J400" s="29"/>
    </row>
    <row r="401" spans="1:10" ht="15" customHeight="1">
      <c r="A401"/>
      <c r="B401"/>
      <c r="C401"/>
      <c r="D401" s="83"/>
      <c r="E401" s="29"/>
      <c r="F401" s="29"/>
      <c r="G401" s="29"/>
      <c r="H401" s="29"/>
      <c r="I401" s="29"/>
      <c r="J401" s="29"/>
    </row>
    <row r="402" spans="1:10" ht="15" customHeight="1">
      <c r="A402"/>
      <c r="B402"/>
      <c r="C402"/>
      <c r="D402" s="83"/>
      <c r="E402" s="29"/>
      <c r="F402" s="29"/>
      <c r="G402" s="29"/>
      <c r="H402" s="29"/>
      <c r="I402" s="29"/>
      <c r="J402" s="29"/>
    </row>
    <row r="403" spans="1:10" ht="15" customHeight="1">
      <c r="A403"/>
      <c r="B403"/>
      <c r="C403"/>
      <c r="D403" s="83"/>
      <c r="E403" s="29"/>
      <c r="F403" s="29"/>
      <c r="G403" s="29"/>
      <c r="H403" s="29"/>
      <c r="I403" s="29"/>
      <c r="J403" s="29"/>
    </row>
    <row r="404" spans="1:10" ht="15" customHeight="1">
      <c r="A404"/>
      <c r="B404"/>
      <c r="C404"/>
      <c r="D404" s="83"/>
      <c r="E404" s="29"/>
      <c r="F404" s="29"/>
      <c r="G404" s="29"/>
      <c r="H404" s="29"/>
      <c r="I404" s="29"/>
      <c r="J404" s="29"/>
    </row>
    <row r="405" spans="1:10" ht="15" customHeight="1">
      <c r="A405"/>
      <c r="B405"/>
      <c r="C405"/>
      <c r="D405" s="83"/>
      <c r="E405" s="29"/>
      <c r="F405" s="29"/>
      <c r="G405" s="29"/>
      <c r="H405" s="29"/>
      <c r="I405" s="29"/>
      <c r="J405" s="29"/>
    </row>
    <row r="406" spans="1:10" ht="15" customHeight="1">
      <c r="A406"/>
      <c r="B406"/>
      <c r="C406"/>
      <c r="D406" s="83"/>
      <c r="E406" s="29"/>
      <c r="F406" s="29"/>
      <c r="G406" s="29"/>
      <c r="H406" s="29"/>
      <c r="I406" s="29"/>
      <c r="J406" s="29"/>
    </row>
    <row r="407" spans="1:10" ht="15" customHeight="1">
      <c r="A407"/>
      <c r="B407"/>
      <c r="C407"/>
      <c r="D407" s="83"/>
      <c r="E407" s="29"/>
      <c r="F407" s="29"/>
      <c r="G407" s="29"/>
      <c r="H407" s="29"/>
      <c r="I407" s="29"/>
      <c r="J407" s="29"/>
    </row>
    <row r="408" spans="1:10" ht="15" customHeight="1">
      <c r="A408"/>
      <c r="B408"/>
      <c r="C408"/>
      <c r="D408" s="83"/>
      <c r="E408" s="29"/>
      <c r="F408" s="29"/>
      <c r="G408" s="29"/>
      <c r="H408" s="29"/>
      <c r="I408" s="29"/>
      <c r="J408" s="29"/>
    </row>
    <row r="409" spans="1:10" ht="15" customHeight="1">
      <c r="A409"/>
      <c r="B409"/>
      <c r="C409"/>
      <c r="D409" s="83"/>
      <c r="E409" s="29"/>
      <c r="F409" s="29"/>
      <c r="G409" s="29"/>
      <c r="H409" s="29"/>
      <c r="I409" s="29"/>
      <c r="J409" s="29"/>
    </row>
    <row r="410" spans="1:10" ht="15" customHeight="1">
      <c r="A410"/>
      <c r="B410"/>
      <c r="C410"/>
      <c r="D410" s="83"/>
      <c r="E410" s="29"/>
      <c r="F410" s="29"/>
      <c r="G410" s="29"/>
      <c r="H410" s="29"/>
      <c r="I410" s="29"/>
      <c r="J410" s="29"/>
    </row>
    <row r="411" spans="1:10" ht="15" customHeight="1">
      <c r="A411"/>
      <c r="B411"/>
      <c r="C411"/>
      <c r="D411" s="83"/>
      <c r="E411" s="29"/>
      <c r="F411" s="29"/>
      <c r="G411" s="29"/>
      <c r="H411" s="29"/>
      <c r="I411" s="29"/>
      <c r="J411" s="29"/>
    </row>
    <row r="412" spans="1:10" ht="15" customHeight="1">
      <c r="A412"/>
      <c r="B412"/>
      <c r="C412"/>
      <c r="D412" s="83"/>
      <c r="E412" s="29"/>
      <c r="F412" s="29"/>
      <c r="G412" s="29"/>
      <c r="H412" s="29"/>
      <c r="I412" s="29"/>
      <c r="J412" s="29"/>
    </row>
    <row r="413" spans="1:10" ht="15" customHeight="1">
      <c r="A413"/>
      <c r="B413"/>
      <c r="C413"/>
      <c r="D413" s="83"/>
      <c r="E413" s="29"/>
      <c r="F413" s="29"/>
      <c r="G413" s="29"/>
      <c r="H413" s="29"/>
      <c r="I413" s="29"/>
      <c r="J413" s="29"/>
    </row>
    <row r="414" spans="1:10" ht="15" customHeight="1">
      <c r="A414"/>
      <c r="B414"/>
      <c r="C414"/>
      <c r="D414" s="83"/>
      <c r="E414" s="29"/>
      <c r="F414" s="29"/>
      <c r="G414" s="29"/>
      <c r="H414" s="29"/>
      <c r="I414" s="29"/>
      <c r="J414" s="29"/>
    </row>
    <row r="415" spans="1:10" ht="15" customHeight="1">
      <c r="A415"/>
      <c r="B415"/>
      <c r="C415"/>
      <c r="D415" s="83"/>
      <c r="E415" s="29"/>
      <c r="F415" s="29"/>
      <c r="G415" s="29"/>
      <c r="H415" s="29"/>
      <c r="I415" s="29"/>
      <c r="J415" s="29"/>
    </row>
    <row r="416" spans="1:10" ht="15" customHeight="1">
      <c r="A416"/>
      <c r="B416"/>
      <c r="C416"/>
      <c r="D416" s="83"/>
      <c r="E416" s="29"/>
      <c r="F416" s="29"/>
      <c r="G416" s="29"/>
      <c r="H416" s="29"/>
      <c r="I416" s="29"/>
      <c r="J416" s="29"/>
    </row>
    <row r="417" spans="1:10" ht="15" customHeight="1">
      <c r="A417"/>
      <c r="B417"/>
      <c r="C417"/>
      <c r="D417" s="83"/>
      <c r="E417" s="29"/>
      <c r="F417" s="29"/>
      <c r="G417" s="29"/>
      <c r="H417" s="29"/>
      <c r="I417" s="29"/>
      <c r="J417" s="29"/>
    </row>
    <row r="418" spans="1:10" ht="15" customHeight="1">
      <c r="A418"/>
      <c r="B418"/>
      <c r="C418"/>
      <c r="D418" s="83"/>
      <c r="E418" s="29"/>
      <c r="F418" s="29"/>
      <c r="G418" s="29"/>
      <c r="H418" s="29"/>
      <c r="I418" s="29"/>
      <c r="J418" s="29"/>
    </row>
    <row r="419" spans="1:10" ht="15" customHeight="1">
      <c r="A419"/>
      <c r="B419"/>
      <c r="C419"/>
      <c r="D419" s="83"/>
      <c r="E419" s="29"/>
      <c r="F419" s="29"/>
      <c r="G419" s="29"/>
      <c r="H419" s="29"/>
      <c r="I419" s="29"/>
      <c r="J419" s="29"/>
    </row>
    <row r="420" spans="1:10" ht="15" customHeight="1">
      <c r="A420"/>
      <c r="B420"/>
      <c r="C420"/>
      <c r="D420" s="83"/>
      <c r="E420" s="29"/>
      <c r="F420" s="29"/>
      <c r="G420" s="29"/>
      <c r="H420" s="29"/>
      <c r="I420" s="29"/>
      <c r="J420" s="29"/>
    </row>
    <row r="421" spans="1:10" ht="15" customHeight="1">
      <c r="A421"/>
      <c r="B421"/>
      <c r="C421"/>
      <c r="D421" s="83"/>
      <c r="E421" s="29"/>
      <c r="F421" s="29"/>
      <c r="G421" s="29"/>
      <c r="H421" s="29"/>
      <c r="I421" s="29"/>
      <c r="J421" s="29"/>
    </row>
    <row r="422" spans="1:10" ht="15" customHeight="1">
      <c r="A422"/>
      <c r="B422"/>
      <c r="C422"/>
      <c r="D422" s="83"/>
      <c r="E422" s="29"/>
      <c r="F422" s="29"/>
      <c r="G422" s="29"/>
      <c r="H422" s="29"/>
      <c r="I422" s="29"/>
      <c r="J422" s="29"/>
    </row>
    <row r="423" spans="1:10" ht="15" customHeight="1">
      <c r="A423"/>
      <c r="B423"/>
      <c r="C423"/>
      <c r="D423" s="83"/>
      <c r="E423" s="29"/>
      <c r="F423" s="29"/>
      <c r="G423" s="29"/>
      <c r="H423" s="29"/>
      <c r="I423" s="29"/>
      <c r="J423" s="29"/>
    </row>
    <row r="424" spans="1:10" ht="15" customHeight="1">
      <c r="A424"/>
      <c r="B424"/>
      <c r="C424"/>
      <c r="D424" s="83"/>
      <c r="E424" s="29"/>
      <c r="F424" s="29"/>
      <c r="G424" s="29"/>
      <c r="H424" s="29"/>
      <c r="I424" s="29"/>
      <c r="J424" s="29"/>
    </row>
    <row r="425" spans="1:10" ht="15" customHeight="1">
      <c r="A425"/>
      <c r="B425"/>
      <c r="C425"/>
      <c r="D425" s="83"/>
      <c r="E425" s="29"/>
      <c r="F425" s="29"/>
      <c r="G425" s="29"/>
      <c r="H425" s="29"/>
      <c r="I425" s="29"/>
      <c r="J425" s="29"/>
    </row>
    <row r="426" spans="1:10" ht="15" customHeight="1">
      <c r="A426"/>
      <c r="B426"/>
      <c r="C426"/>
      <c r="D426" s="83"/>
      <c r="E426" s="29"/>
      <c r="F426" s="29"/>
      <c r="G426" s="29"/>
      <c r="H426" s="29"/>
      <c r="I426" s="29"/>
      <c r="J426" s="29"/>
    </row>
    <row r="427" spans="1:10" ht="15" customHeight="1">
      <c r="A427"/>
      <c r="B427"/>
      <c r="C427"/>
      <c r="D427" s="83"/>
      <c r="E427" s="29"/>
      <c r="F427" s="29"/>
      <c r="G427" s="29"/>
      <c r="H427" s="29"/>
      <c r="I427" s="29"/>
      <c r="J427" s="29"/>
    </row>
    <row r="428" spans="1:10" ht="15" customHeight="1">
      <c r="A428"/>
      <c r="B428"/>
      <c r="C428"/>
      <c r="D428" s="83"/>
      <c r="E428" s="35"/>
      <c r="F428" s="35"/>
      <c r="G428" s="35"/>
      <c r="H428" s="35"/>
      <c r="I428" s="35"/>
      <c r="J428" s="35"/>
    </row>
    <row r="429" spans="1:10" ht="15" customHeight="1">
      <c r="A429"/>
      <c r="B429"/>
      <c r="C429"/>
      <c r="D429" s="83"/>
      <c r="E429" s="35"/>
      <c r="F429" s="35"/>
      <c r="G429" s="35"/>
      <c r="H429" s="35"/>
      <c r="I429" s="35"/>
      <c r="J429" s="35"/>
    </row>
    <row r="430" spans="1:10" ht="15" customHeight="1">
      <c r="A430"/>
      <c r="B430"/>
      <c r="C430"/>
      <c r="D430" s="83"/>
      <c r="E430" s="29"/>
      <c r="F430" s="29"/>
      <c r="G430" s="29"/>
      <c r="H430" s="29"/>
      <c r="I430" s="29"/>
      <c r="J430" s="29"/>
    </row>
    <row r="431" spans="1:10" ht="15" customHeight="1">
      <c r="A431"/>
      <c r="B431"/>
      <c r="C431"/>
      <c r="D431" s="83"/>
      <c r="E431" s="29"/>
      <c r="F431" s="29"/>
      <c r="G431" s="29"/>
      <c r="H431" s="29"/>
      <c r="I431" s="29"/>
      <c r="J431" s="29"/>
    </row>
    <row r="432" spans="1:10" ht="15" customHeight="1">
      <c r="A432"/>
      <c r="B432"/>
      <c r="C432"/>
      <c r="D432" s="83"/>
      <c r="E432" s="29"/>
      <c r="F432" s="29"/>
      <c r="G432" s="29"/>
      <c r="H432" s="29"/>
      <c r="I432" s="29"/>
      <c r="J432" s="29"/>
    </row>
    <row r="433" spans="1:10" ht="15" customHeight="1">
      <c r="A433"/>
      <c r="B433"/>
      <c r="C433"/>
      <c r="D433" s="83"/>
      <c r="E433" s="29"/>
      <c r="F433" s="29"/>
      <c r="G433" s="29"/>
      <c r="H433" s="29"/>
      <c r="I433" s="29"/>
      <c r="J433" s="29"/>
    </row>
    <row r="434" spans="1:10" ht="15" customHeight="1">
      <c r="A434"/>
      <c r="B434"/>
      <c r="C434"/>
      <c r="D434" s="83"/>
      <c r="E434" s="29"/>
      <c r="F434" s="29"/>
      <c r="G434" s="29"/>
      <c r="H434" s="29"/>
      <c r="I434" s="29"/>
      <c r="J434" s="29"/>
    </row>
    <row r="435" spans="1:10" ht="15" customHeight="1">
      <c r="A435"/>
      <c r="B435"/>
      <c r="C435"/>
      <c r="D435" s="83"/>
      <c r="E435" s="29"/>
      <c r="F435" s="29"/>
      <c r="G435" s="29"/>
      <c r="H435" s="29"/>
      <c r="I435" s="29"/>
      <c r="J435" s="29"/>
    </row>
    <row r="436" spans="1:10" ht="15" customHeight="1">
      <c r="A436"/>
      <c r="B436"/>
      <c r="C436"/>
      <c r="D436" s="83"/>
      <c r="E436" s="29"/>
      <c r="F436" s="29"/>
      <c r="G436" s="29"/>
      <c r="H436" s="29"/>
      <c r="I436" s="29"/>
      <c r="J436" s="29"/>
    </row>
    <row r="437" spans="1:10" ht="15" customHeight="1">
      <c r="A437"/>
      <c r="B437"/>
      <c r="C437"/>
      <c r="D437" s="83"/>
      <c r="E437" s="29"/>
      <c r="F437" s="29"/>
      <c r="G437" s="29"/>
      <c r="H437" s="29"/>
      <c r="I437" s="29"/>
      <c r="J437" s="29"/>
    </row>
    <row r="438" spans="1:10" ht="15" customHeight="1">
      <c r="A438"/>
      <c r="B438"/>
      <c r="C438"/>
      <c r="D438" s="83"/>
      <c r="E438" s="29"/>
      <c r="F438" s="29"/>
      <c r="G438" s="29"/>
      <c r="H438" s="29"/>
      <c r="I438" s="29"/>
      <c r="J438" s="29"/>
    </row>
    <row r="439" spans="1:10" ht="15" customHeight="1">
      <c r="A439"/>
      <c r="B439"/>
      <c r="C439"/>
      <c r="D439" s="83"/>
      <c r="E439" s="29"/>
      <c r="F439" s="29"/>
      <c r="G439" s="29"/>
      <c r="H439" s="29"/>
      <c r="I439" s="29"/>
      <c r="J439" s="29"/>
    </row>
    <row r="440" spans="1:10" ht="15" customHeight="1">
      <c r="A440"/>
      <c r="B440"/>
      <c r="C440"/>
      <c r="D440" s="83"/>
      <c r="E440" s="29"/>
      <c r="F440" s="29"/>
      <c r="G440" s="29"/>
      <c r="H440" s="29"/>
      <c r="I440" s="29"/>
      <c r="J440" s="29"/>
    </row>
    <row r="441" spans="1:10" ht="15" customHeight="1">
      <c r="A441"/>
      <c r="B441"/>
      <c r="C441"/>
      <c r="D441" s="83"/>
      <c r="E441" s="29"/>
      <c r="F441" s="29"/>
      <c r="G441" s="29"/>
      <c r="H441" s="29"/>
      <c r="I441" s="29"/>
      <c r="J441" s="29"/>
    </row>
    <row r="442" spans="1:10" ht="15" customHeight="1">
      <c r="A442"/>
      <c r="B442"/>
      <c r="C442"/>
      <c r="D442" s="83"/>
      <c r="E442" s="29"/>
      <c r="F442" s="29"/>
      <c r="G442" s="29"/>
      <c r="H442" s="29"/>
      <c r="I442" s="29"/>
      <c r="J442" s="29"/>
    </row>
    <row r="443" spans="1:10" ht="15" customHeight="1">
      <c r="A443"/>
      <c r="B443"/>
      <c r="C443"/>
      <c r="D443" s="83"/>
      <c r="E443" s="29"/>
      <c r="F443" s="29"/>
      <c r="G443" s="29"/>
      <c r="H443" s="29"/>
      <c r="I443" s="29"/>
      <c r="J443" s="29"/>
    </row>
    <row r="444" spans="1:10" ht="15" customHeight="1">
      <c r="A444"/>
      <c r="B444"/>
      <c r="C444"/>
      <c r="D444" s="83"/>
      <c r="E444" s="29"/>
      <c r="F444" s="29"/>
      <c r="G444" s="29"/>
      <c r="H444" s="29"/>
      <c r="I444" s="29"/>
      <c r="J444" s="29"/>
    </row>
    <row r="445" spans="1:10" ht="15" customHeight="1">
      <c r="A445"/>
      <c r="B445"/>
      <c r="C445"/>
      <c r="D445" s="83"/>
      <c r="E445" s="29"/>
      <c r="F445" s="29"/>
      <c r="G445" s="29"/>
      <c r="H445" s="29"/>
      <c r="I445" s="29"/>
      <c r="J445" s="29"/>
    </row>
    <row r="446" spans="1:10" ht="15" customHeight="1">
      <c r="A446"/>
      <c r="B446"/>
      <c r="C446"/>
      <c r="D446" s="83"/>
      <c r="E446" s="29"/>
      <c r="F446" s="29"/>
      <c r="G446" s="29"/>
      <c r="H446" s="29"/>
      <c r="I446" s="29"/>
      <c r="J446" s="29"/>
    </row>
    <row r="447" spans="1:10" ht="15" customHeight="1">
      <c r="A447"/>
      <c r="B447"/>
      <c r="C447"/>
      <c r="D447" s="83"/>
      <c r="E447" s="29"/>
      <c r="F447" s="29"/>
      <c r="G447" s="29"/>
      <c r="H447" s="29"/>
      <c r="I447" s="29"/>
      <c r="J447" s="29"/>
    </row>
    <row r="448" spans="1:10" ht="15" customHeight="1">
      <c r="A448"/>
      <c r="B448"/>
      <c r="C448"/>
      <c r="D448" s="83"/>
      <c r="E448" s="29"/>
      <c r="F448" s="29"/>
      <c r="G448" s="29"/>
      <c r="H448" s="29"/>
      <c r="I448" s="29"/>
      <c r="J448" s="29"/>
    </row>
    <row r="449" spans="1:10" ht="15" customHeight="1">
      <c r="A449"/>
      <c r="B449"/>
      <c r="C449"/>
      <c r="D449" s="83"/>
      <c r="E449" s="29"/>
      <c r="F449" s="29"/>
      <c r="G449" s="29"/>
      <c r="H449" s="29"/>
      <c r="I449" s="29"/>
      <c r="J449" s="29"/>
    </row>
    <row r="450" spans="1:10" ht="15" customHeight="1">
      <c r="A450"/>
      <c r="B450"/>
      <c r="C450"/>
      <c r="D450" s="83"/>
      <c r="E450" s="29"/>
      <c r="F450" s="29"/>
      <c r="G450" s="29"/>
      <c r="H450" s="29"/>
      <c r="I450" s="29"/>
      <c r="J450" s="29"/>
    </row>
    <row r="451" spans="1:10" ht="15" customHeight="1">
      <c r="A451"/>
      <c r="B451"/>
      <c r="C451"/>
      <c r="D451" s="83"/>
      <c r="E451" s="29"/>
      <c r="F451" s="29"/>
      <c r="G451" s="29"/>
      <c r="H451" s="29"/>
      <c r="I451" s="29"/>
      <c r="J451" s="29"/>
    </row>
    <row r="452" spans="1:10" ht="15" customHeight="1">
      <c r="A452"/>
      <c r="B452"/>
      <c r="C452"/>
      <c r="D452" s="83"/>
      <c r="E452" s="29"/>
      <c r="F452" s="29"/>
      <c r="G452" s="29"/>
      <c r="H452" s="29"/>
      <c r="I452" s="29"/>
      <c r="J452" s="29"/>
    </row>
    <row r="453" spans="1:10" ht="15" customHeight="1">
      <c r="A453"/>
      <c r="B453"/>
      <c r="C453"/>
      <c r="D453" s="83"/>
      <c r="E453" s="29"/>
      <c r="F453" s="29"/>
      <c r="G453" s="29"/>
      <c r="H453" s="29"/>
      <c r="I453" s="29"/>
      <c r="J453" s="29"/>
    </row>
    <row r="454" spans="1:10" ht="15" customHeight="1">
      <c r="A454"/>
      <c r="B454"/>
      <c r="C454"/>
      <c r="D454" s="83"/>
      <c r="E454" s="29"/>
      <c r="F454" s="29"/>
      <c r="G454" s="29"/>
      <c r="H454" s="29"/>
      <c r="I454" s="29"/>
      <c r="J454" s="29"/>
    </row>
    <row r="455" spans="1:10" ht="15" customHeight="1">
      <c r="A455"/>
      <c r="B455"/>
      <c r="C455"/>
      <c r="D455" s="83"/>
      <c r="E455" s="29"/>
      <c r="F455" s="29"/>
      <c r="G455" s="29"/>
      <c r="H455" s="29"/>
      <c r="I455" s="29"/>
      <c r="J455" s="29"/>
    </row>
    <row r="456" spans="1:10" ht="15" customHeight="1">
      <c r="A456"/>
      <c r="B456"/>
      <c r="C456"/>
      <c r="D456" s="83"/>
      <c r="E456" s="35"/>
      <c r="F456" s="35"/>
      <c r="G456" s="35"/>
      <c r="H456" s="35"/>
      <c r="I456" s="35"/>
      <c r="J456" s="35"/>
    </row>
    <row r="457" spans="1:10" ht="15" customHeight="1">
      <c r="A457"/>
      <c r="B457"/>
      <c r="C457"/>
      <c r="D457" s="83"/>
      <c r="E457" s="29"/>
      <c r="F457" s="29"/>
      <c r="G457" s="29"/>
      <c r="H457" s="29"/>
      <c r="I457" s="29"/>
      <c r="J457" s="29"/>
    </row>
    <row r="458" spans="1:10" ht="15" customHeight="1">
      <c r="A458"/>
      <c r="B458"/>
      <c r="C458"/>
      <c r="D458" s="83"/>
      <c r="E458" s="29"/>
      <c r="F458" s="29"/>
      <c r="G458" s="29"/>
      <c r="H458" s="29"/>
      <c r="I458" s="29"/>
      <c r="J458" s="29"/>
    </row>
    <row r="459" spans="1:10" ht="15" customHeight="1">
      <c r="A459"/>
      <c r="B459"/>
      <c r="C459"/>
      <c r="D459" s="83"/>
      <c r="E459" s="29"/>
      <c r="F459" s="29"/>
      <c r="G459" s="29"/>
      <c r="H459" s="29"/>
      <c r="I459" s="29"/>
      <c r="J459" s="29"/>
    </row>
    <row r="460" spans="1:10" ht="15" customHeight="1">
      <c r="A460"/>
      <c r="B460"/>
      <c r="C460"/>
      <c r="D460" s="83"/>
      <c r="E460" s="29"/>
      <c r="F460" s="29"/>
      <c r="G460" s="29"/>
      <c r="H460" s="29"/>
      <c r="I460" s="29"/>
      <c r="J460" s="29"/>
    </row>
    <row r="461" spans="1:10" ht="15" customHeight="1">
      <c r="A461"/>
      <c r="B461"/>
      <c r="C461"/>
      <c r="D461" s="83"/>
      <c r="E461" s="29"/>
      <c r="F461" s="29"/>
      <c r="G461" s="29"/>
      <c r="H461" s="29"/>
      <c r="I461" s="29"/>
      <c r="J461" s="29"/>
    </row>
    <row r="462" spans="1:10" ht="15" customHeight="1">
      <c r="A462"/>
      <c r="B462"/>
      <c r="C462"/>
      <c r="D462" s="83"/>
      <c r="E462" s="29"/>
      <c r="F462" s="29"/>
      <c r="G462" s="29"/>
      <c r="H462" s="29"/>
      <c r="I462" s="29"/>
      <c r="J462" s="29"/>
    </row>
    <row r="463" spans="1:10" ht="15" customHeight="1">
      <c r="A463"/>
      <c r="B463"/>
      <c r="C463"/>
      <c r="D463" s="83"/>
      <c r="E463" s="29"/>
      <c r="F463" s="29"/>
      <c r="G463" s="29"/>
      <c r="H463" s="29"/>
      <c r="I463" s="29"/>
      <c r="J463" s="29"/>
    </row>
    <row r="464" spans="1:10" ht="15" customHeight="1">
      <c r="A464"/>
      <c r="B464"/>
      <c r="C464"/>
      <c r="D464" s="83"/>
      <c r="E464" s="29"/>
      <c r="F464" s="29"/>
      <c r="G464" s="29"/>
      <c r="H464" s="29"/>
      <c r="I464" s="29"/>
      <c r="J464" s="29"/>
    </row>
    <row r="465" spans="1:10" ht="15" customHeight="1">
      <c r="A465"/>
      <c r="B465"/>
      <c r="C465"/>
      <c r="D465" s="83"/>
      <c r="E465" s="29"/>
      <c r="F465" s="29"/>
      <c r="G465" s="29"/>
      <c r="H465" s="29"/>
      <c r="I465" s="29"/>
      <c r="J465" s="29"/>
    </row>
    <row r="466" spans="1:10" ht="15" customHeight="1">
      <c r="A466"/>
      <c r="B466"/>
      <c r="C466"/>
      <c r="D466" s="83"/>
      <c r="E466" s="29"/>
      <c r="F466" s="29"/>
      <c r="G466" s="29"/>
      <c r="H466" s="29"/>
      <c r="I466" s="29"/>
      <c r="J466" s="29"/>
    </row>
    <row r="467" spans="1:10" ht="15" customHeight="1">
      <c r="A467"/>
      <c r="B467"/>
      <c r="C467"/>
      <c r="D467" s="83"/>
      <c r="E467" s="29"/>
      <c r="F467" s="29"/>
      <c r="G467" s="29"/>
      <c r="H467" s="29"/>
      <c r="I467" s="29"/>
      <c r="J467" s="29"/>
    </row>
    <row r="468" spans="1:10" ht="15" customHeight="1">
      <c r="A468"/>
      <c r="B468"/>
      <c r="C468"/>
      <c r="D468" s="83"/>
      <c r="E468" s="29"/>
      <c r="F468" s="29"/>
      <c r="G468" s="29"/>
      <c r="H468" s="29"/>
      <c r="I468" s="29"/>
      <c r="J468" s="29"/>
    </row>
    <row r="469" spans="1:10" ht="15" customHeight="1">
      <c r="A469"/>
      <c r="B469"/>
      <c r="C469"/>
      <c r="D469" s="83"/>
      <c r="E469" s="29"/>
      <c r="F469" s="29"/>
      <c r="G469" s="29"/>
      <c r="H469" s="29"/>
      <c r="I469" s="29"/>
      <c r="J469" s="29"/>
    </row>
    <row r="470" spans="1:10" ht="15" customHeight="1">
      <c r="A470"/>
      <c r="B470"/>
      <c r="C470"/>
      <c r="D470" s="83"/>
      <c r="E470" s="29"/>
      <c r="F470" s="29"/>
      <c r="G470" s="29"/>
      <c r="H470" s="29"/>
      <c r="I470" s="29"/>
      <c r="J470" s="29"/>
    </row>
    <row r="471" spans="1:10" ht="15" customHeight="1">
      <c r="A471"/>
      <c r="B471"/>
      <c r="C471"/>
      <c r="D471" s="83"/>
      <c r="E471" s="29"/>
      <c r="F471" s="29"/>
      <c r="G471" s="29"/>
      <c r="H471" s="29"/>
      <c r="I471" s="29"/>
      <c r="J471" s="29"/>
    </row>
    <row r="472" spans="1:10" ht="15" customHeight="1">
      <c r="A472"/>
      <c r="B472"/>
      <c r="C472"/>
      <c r="D472" s="83"/>
      <c r="E472" s="29"/>
      <c r="F472" s="29"/>
      <c r="G472" s="29"/>
      <c r="H472" s="29"/>
      <c r="I472" s="29"/>
      <c r="J472" s="29"/>
    </row>
    <row r="473" spans="1:10" ht="15" customHeight="1">
      <c r="A473"/>
      <c r="B473"/>
      <c r="C473"/>
      <c r="D473" s="83"/>
      <c r="E473" s="29"/>
      <c r="F473" s="29"/>
      <c r="G473" s="29"/>
      <c r="H473" s="29"/>
      <c r="I473" s="29"/>
      <c r="J473" s="29"/>
    </row>
    <row r="474" spans="1:10" ht="15" customHeight="1">
      <c r="A474"/>
      <c r="B474"/>
      <c r="C474"/>
      <c r="D474" s="83"/>
      <c r="E474" s="29"/>
      <c r="F474" s="29"/>
      <c r="G474" s="29"/>
      <c r="H474" s="29"/>
      <c r="I474" s="29"/>
      <c r="J474" s="29"/>
    </row>
    <row r="475" spans="1:10" ht="15" customHeight="1">
      <c r="A475"/>
      <c r="B475"/>
      <c r="C475"/>
      <c r="D475" s="83"/>
      <c r="E475" s="29"/>
      <c r="F475" s="29"/>
      <c r="G475" s="29"/>
      <c r="H475" s="29"/>
      <c r="I475" s="29"/>
      <c r="J475" s="29"/>
    </row>
    <row r="476" spans="1:10" ht="15" customHeight="1">
      <c r="A476"/>
      <c r="B476"/>
      <c r="C476"/>
      <c r="D476" s="83"/>
      <c r="E476" s="29"/>
      <c r="F476" s="29"/>
      <c r="G476" s="29"/>
      <c r="H476" s="29"/>
      <c r="I476" s="29"/>
      <c r="J476" s="29"/>
    </row>
    <row r="477" spans="1:10" ht="15" customHeight="1">
      <c r="A477"/>
      <c r="B477"/>
      <c r="C477"/>
      <c r="D477" s="83"/>
      <c r="E477" s="29"/>
      <c r="F477" s="29"/>
      <c r="G477" s="29"/>
      <c r="H477" s="29"/>
      <c r="I477" s="29"/>
      <c r="J477" s="29"/>
    </row>
    <row r="478" spans="1:10" ht="15" customHeight="1">
      <c r="A478"/>
      <c r="B478"/>
      <c r="C478"/>
      <c r="D478" s="83"/>
      <c r="E478" s="29"/>
      <c r="F478" s="29"/>
      <c r="G478" s="29"/>
      <c r="H478" s="29"/>
      <c r="I478" s="29"/>
      <c r="J478" s="29"/>
    </row>
    <row r="479" spans="1:10" ht="15" customHeight="1">
      <c r="A479"/>
      <c r="B479"/>
      <c r="C479"/>
      <c r="D479" s="83"/>
      <c r="E479" s="29"/>
      <c r="F479" s="29"/>
      <c r="G479" s="29"/>
      <c r="H479" s="29"/>
      <c r="I479" s="29"/>
      <c r="J479" s="29"/>
    </row>
    <row r="480" spans="1:10" ht="15" customHeight="1">
      <c r="A480"/>
      <c r="B480"/>
      <c r="C480"/>
      <c r="D480" s="83"/>
      <c r="E480" s="29"/>
      <c r="F480" s="29"/>
      <c r="G480" s="29"/>
      <c r="H480" s="29"/>
      <c r="I480" s="29"/>
      <c r="J480" s="29"/>
    </row>
    <row r="481" spans="1:10" ht="15" customHeight="1">
      <c r="A481"/>
      <c r="B481"/>
      <c r="C481"/>
      <c r="D481" s="83"/>
      <c r="E481" s="29"/>
      <c r="F481" s="29"/>
      <c r="G481" s="29"/>
      <c r="H481" s="29"/>
      <c r="I481" s="29"/>
      <c r="J481" s="29"/>
    </row>
    <row r="482" spans="1:10" ht="15" customHeight="1">
      <c r="A482"/>
      <c r="B482"/>
      <c r="C482"/>
      <c r="D482" s="83"/>
      <c r="E482" s="29"/>
      <c r="F482" s="29"/>
      <c r="G482" s="29"/>
      <c r="H482" s="29"/>
      <c r="I482" s="29"/>
      <c r="J482" s="29"/>
    </row>
    <row r="483" spans="1:10" ht="15" customHeight="1">
      <c r="A483"/>
      <c r="B483"/>
      <c r="C483"/>
      <c r="D483" s="83"/>
      <c r="E483" s="29"/>
      <c r="F483" s="29"/>
      <c r="G483" s="29"/>
      <c r="H483" s="29"/>
      <c r="I483" s="29"/>
      <c r="J483" s="29"/>
    </row>
    <row r="484" spans="1:10" ht="15" customHeight="1">
      <c r="A484"/>
      <c r="B484"/>
      <c r="C484"/>
      <c r="D484" s="83"/>
      <c r="E484" s="35"/>
      <c r="F484" s="35"/>
      <c r="G484" s="35"/>
      <c r="H484" s="35"/>
      <c r="I484" s="35"/>
      <c r="J484" s="35"/>
    </row>
    <row r="485" spans="1:10" ht="15" customHeight="1">
      <c r="A485"/>
      <c r="B485"/>
      <c r="C485"/>
      <c r="D485" s="83"/>
      <c r="E485" s="29"/>
      <c r="F485" s="29"/>
      <c r="G485" s="29"/>
      <c r="H485" s="29"/>
      <c r="I485" s="29"/>
      <c r="J485" s="29"/>
    </row>
    <row r="486" spans="1:10" ht="15" customHeight="1">
      <c r="A486"/>
      <c r="B486"/>
      <c r="C486"/>
      <c r="D486" s="83"/>
      <c r="E486" s="29"/>
      <c r="F486" s="29"/>
      <c r="G486" s="29"/>
      <c r="H486" s="29"/>
      <c r="I486" s="29"/>
      <c r="J486" s="29"/>
    </row>
    <row r="487" spans="1:10" ht="15" customHeight="1">
      <c r="A487"/>
      <c r="B487"/>
      <c r="C487"/>
      <c r="D487" s="83"/>
      <c r="E487" s="29"/>
      <c r="F487" s="29"/>
      <c r="G487" s="29"/>
      <c r="H487" s="29"/>
      <c r="I487" s="29"/>
      <c r="J487" s="29"/>
    </row>
    <row r="488" spans="1:10" ht="15" customHeight="1">
      <c r="A488"/>
      <c r="B488"/>
      <c r="C488"/>
      <c r="D488" s="83"/>
      <c r="E488" s="29"/>
      <c r="F488" s="29"/>
      <c r="G488" s="29"/>
      <c r="H488" s="29"/>
      <c r="I488" s="29"/>
      <c r="J488" s="29"/>
    </row>
    <row r="489" spans="1:10" ht="15" customHeight="1">
      <c r="A489"/>
      <c r="B489"/>
      <c r="C489"/>
      <c r="D489" s="83"/>
      <c r="E489" s="29"/>
      <c r="F489" s="29"/>
      <c r="G489" s="29"/>
      <c r="H489" s="29"/>
      <c r="I489" s="29"/>
      <c r="J489" s="29"/>
    </row>
    <row r="490" spans="1:10" ht="15" customHeight="1">
      <c r="A490"/>
      <c r="B490"/>
      <c r="C490"/>
      <c r="D490" s="83"/>
      <c r="E490" s="29"/>
      <c r="F490" s="29"/>
      <c r="G490" s="29"/>
      <c r="H490" s="29"/>
      <c r="I490" s="29"/>
      <c r="J490" s="29"/>
    </row>
    <row r="491" spans="1:10" ht="15" customHeight="1">
      <c r="A491"/>
      <c r="B491"/>
      <c r="C491"/>
      <c r="D491" s="83"/>
      <c r="E491" s="29"/>
      <c r="F491" s="29"/>
      <c r="G491" s="29"/>
      <c r="H491" s="29"/>
      <c r="I491" s="29"/>
      <c r="J491" s="29"/>
    </row>
    <row r="492" spans="1:10" ht="15" customHeight="1">
      <c r="A492"/>
      <c r="B492"/>
      <c r="C492"/>
      <c r="D492" s="83"/>
      <c r="E492" s="29"/>
      <c r="F492" s="29"/>
      <c r="G492" s="29"/>
      <c r="H492" s="29"/>
      <c r="I492" s="29"/>
      <c r="J492" s="29"/>
    </row>
    <row r="493" spans="1:10" ht="15" customHeight="1">
      <c r="A493"/>
      <c r="B493"/>
      <c r="C493"/>
      <c r="D493" s="83"/>
      <c r="E493" s="29"/>
      <c r="F493" s="29"/>
      <c r="G493" s="29"/>
      <c r="H493" s="29"/>
      <c r="I493" s="29"/>
      <c r="J493" s="29"/>
    </row>
    <row r="494" spans="1:10" ht="15" customHeight="1">
      <c r="A494"/>
      <c r="B494"/>
      <c r="C494"/>
      <c r="D494" s="83"/>
      <c r="E494" s="29"/>
      <c r="F494" s="29"/>
      <c r="G494" s="29"/>
      <c r="H494" s="29"/>
      <c r="I494" s="29"/>
      <c r="J494" s="29"/>
    </row>
    <row r="495" spans="1:10" ht="15" customHeight="1">
      <c r="A495"/>
      <c r="B495"/>
      <c r="C495"/>
      <c r="D495" s="83"/>
      <c r="E495" s="29"/>
      <c r="F495" s="29"/>
      <c r="G495" s="29"/>
      <c r="H495" s="29"/>
      <c r="I495" s="29"/>
      <c r="J495" s="29"/>
    </row>
    <row r="496" spans="1:10" ht="15" customHeight="1">
      <c r="A496"/>
      <c r="B496"/>
      <c r="C496"/>
      <c r="D496" s="83"/>
      <c r="E496" s="29"/>
      <c r="F496" s="29"/>
      <c r="G496" s="29"/>
      <c r="H496" s="29"/>
      <c r="I496" s="29"/>
      <c r="J496" s="29"/>
    </row>
    <row r="497" spans="1:10" ht="15" customHeight="1">
      <c r="A497"/>
      <c r="B497"/>
      <c r="C497"/>
      <c r="D497" s="83"/>
      <c r="E497" s="29"/>
      <c r="F497" s="29"/>
      <c r="G497" s="29"/>
      <c r="H497" s="29"/>
      <c r="I497" s="29"/>
      <c r="J497" s="29"/>
    </row>
    <row r="498" spans="1:10" ht="15" customHeight="1">
      <c r="A498"/>
      <c r="B498"/>
      <c r="C498"/>
      <c r="D498" s="83"/>
      <c r="E498" s="29"/>
      <c r="F498" s="29"/>
      <c r="G498" s="29"/>
      <c r="H498" s="29"/>
      <c r="I498" s="29"/>
      <c r="J498" s="29"/>
    </row>
    <row r="499" spans="1:10" ht="15" customHeight="1">
      <c r="A499"/>
      <c r="B499"/>
      <c r="C499"/>
      <c r="D499" s="83"/>
      <c r="E499" s="29"/>
      <c r="F499" s="29"/>
      <c r="G499" s="29"/>
      <c r="H499" s="29"/>
      <c r="I499" s="29"/>
      <c r="J499" s="29"/>
    </row>
    <row r="500" spans="1:10" ht="15" customHeight="1">
      <c r="A500"/>
      <c r="B500"/>
      <c r="C500"/>
      <c r="D500" s="83"/>
      <c r="E500" s="29"/>
      <c r="F500" s="29"/>
      <c r="G500" s="29"/>
      <c r="H500" s="29"/>
      <c r="I500" s="29"/>
      <c r="J500" s="29"/>
    </row>
    <row r="501" spans="1:10" ht="15" customHeight="1">
      <c r="A501"/>
      <c r="B501"/>
      <c r="C501"/>
      <c r="D501" s="83"/>
      <c r="E501" s="29"/>
      <c r="F501" s="29"/>
      <c r="G501" s="29"/>
      <c r="H501" s="29"/>
      <c r="I501" s="29"/>
      <c r="J501" s="29"/>
    </row>
    <row r="502" spans="1:10" ht="15" customHeight="1">
      <c r="A502"/>
      <c r="B502"/>
      <c r="C502"/>
      <c r="D502" s="83"/>
      <c r="E502" s="29"/>
      <c r="F502" s="29"/>
      <c r="G502" s="29"/>
      <c r="H502" s="29"/>
      <c r="I502" s="29"/>
      <c r="J502" s="29"/>
    </row>
    <row r="503" spans="1:10" ht="15" customHeight="1">
      <c r="A503"/>
      <c r="B503"/>
      <c r="C503"/>
      <c r="D503" s="83"/>
      <c r="E503" s="29"/>
      <c r="F503" s="29"/>
      <c r="G503" s="29"/>
      <c r="H503" s="29"/>
      <c r="I503" s="29"/>
      <c r="J503" s="29"/>
    </row>
    <row r="504" spans="1:10" ht="15" customHeight="1">
      <c r="A504"/>
      <c r="B504"/>
      <c r="C504"/>
      <c r="D504" s="83"/>
      <c r="E504" s="29"/>
      <c r="F504" s="29"/>
      <c r="G504" s="29"/>
      <c r="H504" s="29"/>
      <c r="I504" s="29"/>
      <c r="J504" s="29"/>
    </row>
    <row r="505" spans="1:10" ht="15" customHeight="1">
      <c r="A505"/>
      <c r="B505"/>
      <c r="C505"/>
      <c r="D505" s="83"/>
      <c r="E505" s="29"/>
      <c r="F505" s="29"/>
      <c r="G505" s="29"/>
      <c r="H505" s="29"/>
      <c r="I505" s="29"/>
      <c r="J505" s="29"/>
    </row>
    <row r="506" spans="1:10" ht="15" customHeight="1">
      <c r="A506"/>
      <c r="B506"/>
      <c r="C506"/>
      <c r="D506" s="83"/>
      <c r="E506" s="29"/>
      <c r="F506" s="29"/>
      <c r="G506" s="29"/>
      <c r="H506" s="29"/>
      <c r="I506" s="29"/>
      <c r="J506" s="29"/>
    </row>
    <row r="507" spans="1:10" ht="15" customHeight="1">
      <c r="A507"/>
      <c r="B507"/>
      <c r="C507"/>
      <c r="D507" s="83"/>
      <c r="E507" s="29"/>
      <c r="F507" s="29"/>
      <c r="G507" s="29"/>
      <c r="H507" s="29"/>
      <c r="I507" s="29"/>
      <c r="J507" s="29"/>
    </row>
    <row r="508" spans="1:10" ht="15" customHeight="1">
      <c r="A508"/>
      <c r="B508"/>
      <c r="C508"/>
      <c r="D508" s="83"/>
      <c r="E508" s="29"/>
      <c r="F508" s="29"/>
      <c r="G508" s="29"/>
      <c r="H508" s="29"/>
      <c r="I508" s="29"/>
      <c r="J508" s="29"/>
    </row>
    <row r="509" spans="1:10" ht="15" customHeight="1">
      <c r="A509"/>
      <c r="B509"/>
      <c r="C509"/>
      <c r="D509" s="83"/>
      <c r="E509" s="29"/>
      <c r="F509" s="29"/>
      <c r="G509" s="29"/>
      <c r="H509" s="29"/>
      <c r="I509" s="29"/>
      <c r="J509" s="29"/>
    </row>
    <row r="510" spans="1:10" ht="15" customHeight="1">
      <c r="A510"/>
      <c r="B510"/>
      <c r="C510"/>
      <c r="D510" s="83"/>
      <c r="E510" s="29"/>
      <c r="F510" s="29"/>
      <c r="G510" s="29"/>
      <c r="H510" s="29"/>
      <c r="I510" s="29"/>
      <c r="J510" s="29"/>
    </row>
    <row r="511" spans="1:10" ht="15" customHeight="1">
      <c r="A511"/>
      <c r="B511"/>
      <c r="C511"/>
      <c r="D511" s="83"/>
      <c r="E511" s="29"/>
      <c r="F511" s="29"/>
      <c r="G511" s="29"/>
      <c r="H511" s="29"/>
      <c r="I511" s="29"/>
      <c r="J511" s="29"/>
    </row>
    <row r="512" spans="1:10" ht="15" customHeight="1">
      <c r="A512"/>
      <c r="B512"/>
      <c r="C512"/>
      <c r="D512" s="83"/>
      <c r="E512" s="35"/>
      <c r="F512" s="35"/>
      <c r="G512" s="35"/>
      <c r="H512" s="35"/>
      <c r="I512" s="35"/>
      <c r="J512" s="35"/>
    </row>
    <row r="513" spans="1:10" ht="15" customHeight="1">
      <c r="A513"/>
      <c r="B513"/>
      <c r="C513"/>
      <c r="D513" s="83"/>
      <c r="E513" s="35"/>
      <c r="F513" s="35"/>
      <c r="G513" s="35"/>
      <c r="H513" s="35"/>
      <c r="I513" s="35"/>
      <c r="J513" s="35"/>
    </row>
    <row r="514" spans="1:10" ht="15" customHeight="1">
      <c r="A514"/>
      <c r="B514"/>
      <c r="C514"/>
      <c r="D514" s="83"/>
      <c r="E514" s="35"/>
      <c r="F514" s="35"/>
      <c r="G514" s="35"/>
      <c r="H514" s="35"/>
      <c r="I514" s="35"/>
      <c r="J514" s="35"/>
    </row>
    <row r="515" spans="1:10" ht="15" customHeight="1">
      <c r="A515"/>
      <c r="B515"/>
      <c r="C515"/>
      <c r="D515" s="83"/>
      <c r="E515" s="29"/>
      <c r="F515" s="29"/>
      <c r="G515" s="29"/>
      <c r="H515" s="29"/>
      <c r="I515" s="29"/>
      <c r="J515" s="29"/>
    </row>
    <row r="516" spans="1:10" ht="15" customHeight="1">
      <c r="A516"/>
      <c r="B516"/>
      <c r="C516"/>
      <c r="D516" s="83"/>
      <c r="E516" s="29"/>
      <c r="F516" s="29"/>
      <c r="G516" s="29"/>
      <c r="H516" s="29"/>
      <c r="I516" s="29"/>
      <c r="J516" s="29"/>
    </row>
    <row r="517" spans="1:10" ht="15" customHeight="1">
      <c r="A517"/>
      <c r="B517"/>
      <c r="C517"/>
      <c r="D517" s="83"/>
      <c r="E517" s="18"/>
      <c r="F517" s="18"/>
      <c r="G517" s="18"/>
      <c r="H517" s="18"/>
      <c r="I517" s="18"/>
      <c r="J517" s="18"/>
    </row>
    <row r="518" spans="1:10" ht="15" customHeight="1">
      <c r="A518"/>
      <c r="B518"/>
      <c r="C518"/>
      <c r="D518" s="83"/>
      <c r="E518" s="18"/>
      <c r="F518" s="18"/>
      <c r="G518" s="18"/>
      <c r="H518" s="18"/>
      <c r="I518" s="18"/>
      <c r="J518" s="18"/>
    </row>
    <row r="519" spans="1:10" ht="15" customHeight="1">
      <c r="A519"/>
      <c r="B519"/>
      <c r="C519"/>
      <c r="D519" s="83"/>
      <c r="E519" s="18"/>
      <c r="F519" s="18"/>
      <c r="G519" s="18"/>
      <c r="H519" s="18"/>
      <c r="I519" s="18"/>
      <c r="J519" s="18"/>
    </row>
    <row r="520" spans="1:10" ht="15" customHeight="1">
      <c r="A520"/>
      <c r="B520"/>
      <c r="C520"/>
      <c r="D520" s="83"/>
      <c r="E520" s="18"/>
      <c r="F520" s="18"/>
      <c r="G520" s="18"/>
      <c r="H520" s="18"/>
      <c r="I520" s="18"/>
      <c r="J520" s="18"/>
    </row>
    <row r="521" spans="1:10" ht="15" customHeight="1">
      <c r="A521"/>
      <c r="B521"/>
      <c r="C521"/>
      <c r="D521" s="83"/>
      <c r="E521" s="18"/>
      <c r="F521" s="18"/>
      <c r="G521" s="18"/>
      <c r="H521" s="18"/>
      <c r="I521" s="18"/>
      <c r="J521" s="18"/>
    </row>
    <row r="522" spans="1:10" ht="12.75">
      <c r="A522"/>
      <c r="B522"/>
      <c r="C522"/>
      <c r="D522" s="83"/>
      <c r="E522" s="18"/>
      <c r="F522" s="18"/>
      <c r="G522" s="18"/>
      <c r="H522" s="18"/>
      <c r="I522" s="18"/>
      <c r="J522" s="18"/>
    </row>
    <row r="523" spans="1:10" ht="12.75">
      <c r="A523"/>
      <c r="B523"/>
      <c r="C523"/>
      <c r="D523" s="83"/>
      <c r="E523" s="18"/>
      <c r="F523" s="18"/>
      <c r="G523" s="18"/>
      <c r="H523" s="18"/>
      <c r="I523" s="18"/>
      <c r="J523" s="18"/>
    </row>
    <row r="524" spans="1:10" ht="12.75">
      <c r="A524"/>
      <c r="B524"/>
      <c r="C524"/>
      <c r="D524" s="83"/>
      <c r="E524" s="18"/>
      <c r="F524" s="18"/>
      <c r="G524" s="18"/>
      <c r="H524" s="18"/>
      <c r="I524" s="18"/>
      <c r="J524" s="18"/>
    </row>
    <row r="525" spans="1:10" ht="12.75">
      <c r="A525"/>
      <c r="B525"/>
      <c r="C525"/>
      <c r="D525" s="83"/>
      <c r="E525" s="18"/>
      <c r="F525" s="18"/>
      <c r="G525" s="18"/>
      <c r="H525" s="18"/>
      <c r="I525" s="18"/>
      <c r="J525" s="18"/>
    </row>
    <row r="526" spans="1:10" ht="12.75">
      <c r="A526"/>
      <c r="B526"/>
      <c r="C526"/>
      <c r="D526" s="83"/>
      <c r="E526" s="18"/>
      <c r="F526" s="18"/>
      <c r="G526" s="18"/>
      <c r="H526" s="18"/>
      <c r="I526" s="18"/>
      <c r="J526" s="18"/>
    </row>
    <row r="527" spans="1:10" ht="12.75">
      <c r="A527"/>
      <c r="B527"/>
      <c r="C527"/>
      <c r="D527" s="83"/>
      <c r="E527" s="18"/>
      <c r="F527" s="18"/>
      <c r="G527" s="18"/>
      <c r="H527" s="18"/>
      <c r="I527" s="18"/>
      <c r="J527" s="18"/>
    </row>
    <row r="528" spans="1:10" ht="12.75">
      <c r="A528"/>
      <c r="B528"/>
      <c r="C528"/>
      <c r="D528" s="83"/>
      <c r="E528" s="18"/>
      <c r="F528" s="18"/>
      <c r="G528" s="18"/>
      <c r="H528" s="18"/>
      <c r="I528" s="18"/>
      <c r="J528" s="18"/>
    </row>
    <row r="529" spans="1:10" ht="12.75">
      <c r="A529"/>
      <c r="B529"/>
      <c r="C529"/>
      <c r="D529" s="83"/>
      <c r="E529" s="18"/>
      <c r="F529" s="18"/>
      <c r="G529" s="18"/>
      <c r="H529" s="18"/>
      <c r="I529" s="18"/>
      <c r="J529" s="18"/>
    </row>
    <row r="530" spans="1:10" ht="12.75">
      <c r="A530"/>
      <c r="B530"/>
      <c r="C530"/>
      <c r="D530" s="83"/>
      <c r="E530" s="18"/>
      <c r="F530" s="18"/>
      <c r="G530" s="18"/>
      <c r="H530" s="18"/>
      <c r="I530" s="18"/>
      <c r="J530" s="18"/>
    </row>
    <row r="531" spans="1:10" ht="12.75">
      <c r="A531"/>
      <c r="B531"/>
      <c r="C531"/>
      <c r="D531" s="83"/>
      <c r="E531" s="18"/>
      <c r="F531" s="18"/>
      <c r="G531" s="18"/>
      <c r="H531" s="18"/>
      <c r="I531" s="18"/>
      <c r="J531" s="18"/>
    </row>
  </sheetData>
  <sheetProtection/>
  <mergeCells count="2">
    <mergeCell ref="E5:G5"/>
    <mergeCell ref="G6:I6"/>
  </mergeCells>
  <printOptions/>
  <pageMargins left="0.21" right="0.22" top="0.31" bottom="0.26" header="0.17" footer="0.18"/>
  <pageSetup horizontalDpi="600" verticalDpi="600" orientation="portrait" scale="61" r:id="rId1"/>
  <rowBreaks count="1" manualBreakCount="1">
    <brk id="1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90" zoomScaleNormal="90" zoomScalePageLayoutView="0" workbookViewId="0" topLeftCell="A1">
      <selection activeCell="G253" sqref="G253"/>
    </sheetView>
  </sheetViews>
  <sheetFormatPr defaultColWidth="11.421875" defaultRowHeight="12.75"/>
  <cols>
    <col min="1" max="1" width="1.7109375" style="37" customWidth="1"/>
    <col min="2" max="2" width="57.57421875" style="38" customWidth="1"/>
    <col min="3" max="3" width="40.140625" style="39" customWidth="1"/>
    <col min="4" max="4" width="19.7109375" style="131" bestFit="1" customWidth="1"/>
    <col min="5" max="5" width="16.140625" style="131" bestFit="1" customWidth="1"/>
    <col min="6" max="6" width="24.7109375" style="139" bestFit="1" customWidth="1"/>
    <col min="7" max="7" width="20.28125" style="0" bestFit="1" customWidth="1"/>
  </cols>
  <sheetData>
    <row r="1" spans="2:3" ht="15">
      <c r="B1" s="60"/>
      <c r="C1"/>
    </row>
    <row r="2" spans="2:6" ht="15.75">
      <c r="B2" s="197" t="s">
        <v>369</v>
      </c>
      <c r="C2" s="198"/>
      <c r="D2" s="198"/>
      <c r="E2" s="198"/>
      <c r="F2" s="198"/>
    </row>
    <row r="3" spans="2:7" ht="15.75">
      <c r="B3" s="140"/>
      <c r="C3" s="140"/>
      <c r="D3" s="141"/>
      <c r="E3" s="141"/>
      <c r="F3" s="142"/>
      <c r="G3" s="143"/>
    </row>
    <row r="4" spans="2:7" ht="31.5">
      <c r="B4" s="186" t="s">
        <v>92</v>
      </c>
      <c r="C4" s="183" t="s">
        <v>2</v>
      </c>
      <c r="D4" s="184" t="s">
        <v>368</v>
      </c>
      <c r="E4" s="184" t="s">
        <v>359</v>
      </c>
      <c r="F4" s="185" t="s">
        <v>361</v>
      </c>
      <c r="G4" s="144" t="s">
        <v>360</v>
      </c>
    </row>
    <row r="5" spans="2:7" ht="15.75">
      <c r="B5" s="200" t="s">
        <v>26</v>
      </c>
      <c r="C5" s="201"/>
      <c r="D5" s="201"/>
      <c r="E5" s="201"/>
      <c r="F5" s="201"/>
      <c r="G5" s="202"/>
    </row>
    <row r="6" spans="2:7" ht="15.75">
      <c r="B6" s="140" t="s">
        <v>95</v>
      </c>
      <c r="C6" s="145" t="s">
        <v>96</v>
      </c>
      <c r="D6" s="141">
        <v>121000000</v>
      </c>
      <c r="E6" s="141">
        <v>0</v>
      </c>
      <c r="F6" s="142">
        <f>E6/D6</f>
        <v>0</v>
      </c>
      <c r="G6" s="143"/>
    </row>
    <row r="7" spans="2:7" ht="31.5">
      <c r="B7" s="140" t="s">
        <v>97</v>
      </c>
      <c r="C7" s="145" t="s">
        <v>98</v>
      </c>
      <c r="D7" s="141">
        <v>20000000</v>
      </c>
      <c r="E7" s="141">
        <v>19899999.52</v>
      </c>
      <c r="F7" s="142">
        <f aca="true" t="shared" si="0" ref="F7:F13">E7/D7</f>
        <v>0.994999976</v>
      </c>
      <c r="G7" s="143"/>
    </row>
    <row r="8" spans="2:7" ht="15.75">
      <c r="B8" s="140" t="s">
        <v>99</v>
      </c>
      <c r="C8" s="140" t="s">
        <v>25</v>
      </c>
      <c r="D8" s="141">
        <v>45000000</v>
      </c>
      <c r="E8" s="141">
        <v>0</v>
      </c>
      <c r="F8" s="142">
        <f t="shared" si="0"/>
        <v>0</v>
      </c>
      <c r="G8" s="143"/>
    </row>
    <row r="9" spans="2:7" ht="15.75">
      <c r="B9" s="140" t="s">
        <v>100</v>
      </c>
      <c r="C9" s="145" t="s">
        <v>101</v>
      </c>
      <c r="D9" s="141">
        <v>56000000</v>
      </c>
      <c r="E9" s="141">
        <v>31987330</v>
      </c>
      <c r="F9" s="142">
        <f t="shared" si="0"/>
        <v>0.5712023214285714</v>
      </c>
      <c r="G9" s="143"/>
    </row>
    <row r="10" spans="2:7" ht="15.75">
      <c r="B10" s="140" t="s">
        <v>70</v>
      </c>
      <c r="C10" s="140" t="s">
        <v>25</v>
      </c>
      <c r="D10" s="141">
        <v>2000008</v>
      </c>
      <c r="E10" s="141">
        <v>0</v>
      </c>
      <c r="F10" s="142">
        <f t="shared" si="0"/>
        <v>0</v>
      </c>
      <c r="G10" s="143"/>
    </row>
    <row r="11" spans="2:7" ht="15.75">
      <c r="B11" s="140" t="s">
        <v>71</v>
      </c>
      <c r="C11" s="145" t="s">
        <v>46</v>
      </c>
      <c r="D11" s="141">
        <v>989376</v>
      </c>
      <c r="E11" s="141">
        <v>989376</v>
      </c>
      <c r="F11" s="142">
        <f t="shared" si="0"/>
        <v>1</v>
      </c>
      <c r="G11" s="143"/>
    </row>
    <row r="12" spans="2:7" ht="15.75">
      <c r="B12" s="140" t="s">
        <v>72</v>
      </c>
      <c r="C12" s="145" t="s">
        <v>51</v>
      </c>
      <c r="D12" s="141">
        <v>696000</v>
      </c>
      <c r="E12" s="141">
        <v>0</v>
      </c>
      <c r="F12" s="142">
        <f t="shared" si="0"/>
        <v>0</v>
      </c>
      <c r="G12" s="143"/>
    </row>
    <row r="13" spans="2:7" ht="15.75">
      <c r="B13" s="140" t="s">
        <v>27</v>
      </c>
      <c r="C13" s="145" t="s">
        <v>25</v>
      </c>
      <c r="D13" s="141">
        <v>1000000</v>
      </c>
      <c r="E13" s="141">
        <v>470960</v>
      </c>
      <c r="F13" s="142">
        <f t="shared" si="0"/>
        <v>0.47096</v>
      </c>
      <c r="G13" s="143"/>
    </row>
    <row r="14" spans="2:7" ht="15.75">
      <c r="B14" s="147" t="s">
        <v>93</v>
      </c>
      <c r="C14" s="147"/>
      <c r="D14" s="149">
        <f>SUM(D6:D13)</f>
        <v>246685384</v>
      </c>
      <c r="E14" s="149">
        <f>SUM(E6:E13)</f>
        <v>53347665.519999996</v>
      </c>
      <c r="F14" s="142">
        <f>E14/D14</f>
        <v>0.21625790979168832</v>
      </c>
      <c r="G14" s="143"/>
    </row>
    <row r="15" spans="2:7" ht="15.75">
      <c r="B15" s="200" t="s">
        <v>102</v>
      </c>
      <c r="C15" s="201"/>
      <c r="D15" s="201"/>
      <c r="E15" s="201"/>
      <c r="F15" s="201"/>
      <c r="G15" s="202"/>
    </row>
    <row r="16" spans="2:7" ht="15.75">
      <c r="B16" s="140" t="s">
        <v>103</v>
      </c>
      <c r="C16" s="140" t="s">
        <v>51</v>
      </c>
      <c r="D16" s="146">
        <v>4100000</v>
      </c>
      <c r="E16" s="141"/>
      <c r="F16" s="142">
        <f>E16/D16</f>
        <v>0</v>
      </c>
      <c r="G16" s="143"/>
    </row>
    <row r="17" spans="2:7" ht="15.75">
      <c r="B17" s="147" t="s">
        <v>93</v>
      </c>
      <c r="C17" s="147"/>
      <c r="D17" s="141"/>
      <c r="E17" s="141"/>
      <c r="F17" s="142"/>
      <c r="G17" s="143"/>
    </row>
    <row r="18" spans="2:7" ht="15.75">
      <c r="B18" s="147" t="s">
        <v>94</v>
      </c>
      <c r="C18" s="147"/>
      <c r="D18" s="141"/>
      <c r="E18" s="141"/>
      <c r="F18" s="142"/>
      <c r="G18" s="143"/>
    </row>
    <row r="19" spans="2:7" ht="15.75">
      <c r="B19" s="147" t="s">
        <v>104</v>
      </c>
      <c r="C19" s="147"/>
      <c r="D19" s="149">
        <f>SUM(D16:D18)</f>
        <v>4100000</v>
      </c>
      <c r="E19" s="149">
        <f>SUM(E16:E18)</f>
        <v>0</v>
      </c>
      <c r="F19" s="182">
        <f>E19/D19</f>
        <v>0</v>
      </c>
      <c r="G19" s="143"/>
    </row>
    <row r="20" spans="2:7" ht="15.75">
      <c r="B20" s="200" t="s">
        <v>105</v>
      </c>
      <c r="C20" s="201"/>
      <c r="D20" s="201"/>
      <c r="E20" s="201"/>
      <c r="F20" s="201"/>
      <c r="G20" s="202"/>
    </row>
    <row r="21" spans="2:7" ht="15.75">
      <c r="B21" s="140" t="s">
        <v>106</v>
      </c>
      <c r="C21" s="145" t="s">
        <v>107</v>
      </c>
      <c r="D21" s="141">
        <v>5000000</v>
      </c>
      <c r="E21" s="141"/>
      <c r="F21" s="142">
        <f aca="true" t="shared" si="1" ref="F21:F28">E21/D21</f>
        <v>0</v>
      </c>
      <c r="G21" s="143"/>
    </row>
    <row r="22" spans="2:7" ht="15.75">
      <c r="B22" s="140" t="s">
        <v>108</v>
      </c>
      <c r="C22" s="140" t="s">
        <v>109</v>
      </c>
      <c r="D22" s="141">
        <v>13000000</v>
      </c>
      <c r="E22" s="141">
        <v>13503138.45</v>
      </c>
      <c r="F22" s="142">
        <f t="shared" si="1"/>
        <v>1.0387029576923077</v>
      </c>
      <c r="G22" s="143"/>
    </row>
    <row r="23" spans="2:7" ht="31.5">
      <c r="B23" s="140" t="s">
        <v>110</v>
      </c>
      <c r="C23" s="145" t="s">
        <v>111</v>
      </c>
      <c r="D23" s="141">
        <v>27441632</v>
      </c>
      <c r="E23" s="141">
        <v>8919797</v>
      </c>
      <c r="F23" s="142">
        <f t="shared" si="1"/>
        <v>0.32504615614698135</v>
      </c>
      <c r="G23" s="143"/>
    </row>
    <row r="24" spans="2:7" ht="47.25">
      <c r="B24" s="140" t="s">
        <v>112</v>
      </c>
      <c r="C24" s="145" t="s">
        <v>113</v>
      </c>
      <c r="D24" s="141">
        <v>122000000</v>
      </c>
      <c r="E24" s="141">
        <v>71690680.35</v>
      </c>
      <c r="F24" s="142">
        <f t="shared" si="1"/>
        <v>0.5876285274590164</v>
      </c>
      <c r="G24" s="143"/>
    </row>
    <row r="25" spans="2:7" ht="15.75">
      <c r="B25" s="140" t="s">
        <v>28</v>
      </c>
      <c r="C25" s="145" t="s">
        <v>114</v>
      </c>
      <c r="D25" s="141">
        <v>0</v>
      </c>
      <c r="E25" s="141">
        <v>0</v>
      </c>
      <c r="F25" s="142" t="e">
        <f t="shared" si="1"/>
        <v>#DIV/0!</v>
      </c>
      <c r="G25" s="143"/>
    </row>
    <row r="26" spans="2:7" ht="15.75">
      <c r="B26" s="140" t="s">
        <v>115</v>
      </c>
      <c r="C26" s="145" t="s">
        <v>116</v>
      </c>
      <c r="D26" s="141">
        <v>860000</v>
      </c>
      <c r="E26" s="141">
        <v>860000</v>
      </c>
      <c r="F26" s="142">
        <f t="shared" si="1"/>
        <v>1</v>
      </c>
      <c r="G26" s="143"/>
    </row>
    <row r="27" spans="2:7" ht="15.75">
      <c r="B27" s="140" t="s">
        <v>117</v>
      </c>
      <c r="C27" s="145" t="s">
        <v>118</v>
      </c>
      <c r="D27" s="141">
        <v>1600000</v>
      </c>
      <c r="E27" s="141">
        <v>1600000</v>
      </c>
      <c r="F27" s="142">
        <f t="shared" si="1"/>
        <v>1</v>
      </c>
      <c r="G27" s="143"/>
    </row>
    <row r="28" spans="2:7" ht="15.75">
      <c r="B28" s="147" t="s">
        <v>93</v>
      </c>
      <c r="C28" s="147"/>
      <c r="D28" s="149">
        <f>SUM(D21:D27)</f>
        <v>169901632</v>
      </c>
      <c r="E28" s="149">
        <f>SUM(E21:E27)</f>
        <v>96573615.8</v>
      </c>
      <c r="F28" s="182">
        <f t="shared" si="1"/>
        <v>0.5684089944468573</v>
      </c>
      <c r="G28" s="143"/>
    </row>
    <row r="29" spans="2:7" ht="15.75">
      <c r="B29" s="200" t="s">
        <v>119</v>
      </c>
      <c r="C29" s="201"/>
      <c r="D29" s="201"/>
      <c r="E29" s="201"/>
      <c r="F29" s="201"/>
      <c r="G29" s="202"/>
    </row>
    <row r="30" spans="2:7" ht="15.75">
      <c r="B30" s="199"/>
      <c r="C30" s="199"/>
      <c r="D30" s="141"/>
      <c r="E30" s="141"/>
      <c r="F30" s="142"/>
      <c r="G30" s="143"/>
    </row>
    <row r="31" spans="2:7" ht="15.75">
      <c r="B31" s="140" t="s">
        <v>120</v>
      </c>
      <c r="C31" s="145" t="s">
        <v>121</v>
      </c>
      <c r="D31" s="141">
        <v>7000000</v>
      </c>
      <c r="E31" s="141">
        <v>2746880</v>
      </c>
      <c r="F31" s="142">
        <f aca="true" t="shared" si="2" ref="F31:F50">E31/D31</f>
        <v>0.3924114285714286</v>
      </c>
      <c r="G31" s="143"/>
    </row>
    <row r="32" spans="2:7" ht="15.75">
      <c r="B32" s="140" t="s">
        <v>122</v>
      </c>
      <c r="C32" s="145" t="s">
        <v>123</v>
      </c>
      <c r="D32" s="141">
        <v>3000000</v>
      </c>
      <c r="E32" s="141">
        <v>0</v>
      </c>
      <c r="F32" s="142">
        <f t="shared" si="2"/>
        <v>0</v>
      </c>
      <c r="G32" s="143"/>
    </row>
    <row r="33" spans="2:7" ht="15.75">
      <c r="B33" s="150" t="s">
        <v>124</v>
      </c>
      <c r="C33" s="145" t="s">
        <v>125</v>
      </c>
      <c r="D33" s="141">
        <v>4000000</v>
      </c>
      <c r="E33" s="141">
        <v>3960000</v>
      </c>
      <c r="F33" s="142">
        <f t="shared" si="2"/>
        <v>0.99</v>
      </c>
      <c r="G33" s="143"/>
    </row>
    <row r="34" spans="2:7" ht="15.75">
      <c r="B34" s="150" t="s">
        <v>126</v>
      </c>
      <c r="C34" s="140" t="s">
        <v>127</v>
      </c>
      <c r="D34" s="141">
        <v>3000000</v>
      </c>
      <c r="E34" s="141">
        <v>0</v>
      </c>
      <c r="F34" s="142">
        <f t="shared" si="2"/>
        <v>0</v>
      </c>
      <c r="G34" s="143"/>
    </row>
    <row r="35" spans="2:7" ht="15.75">
      <c r="B35" s="150" t="s">
        <v>128</v>
      </c>
      <c r="C35" s="140" t="s">
        <v>129</v>
      </c>
      <c r="D35" s="141">
        <v>5000000</v>
      </c>
      <c r="E35" s="141">
        <v>3489280</v>
      </c>
      <c r="F35" s="142">
        <f t="shared" si="2"/>
        <v>0.697856</v>
      </c>
      <c r="G35" s="143"/>
    </row>
    <row r="36" spans="2:7" ht="15.75">
      <c r="B36" s="150" t="s">
        <v>130</v>
      </c>
      <c r="C36" s="140" t="s">
        <v>131</v>
      </c>
      <c r="D36" s="141">
        <v>5000000</v>
      </c>
      <c r="E36" s="141">
        <v>2686560</v>
      </c>
      <c r="F36" s="142">
        <f t="shared" si="2"/>
        <v>0.537312</v>
      </c>
      <c r="G36" s="143"/>
    </row>
    <row r="37" spans="2:7" ht="15.75">
      <c r="B37" s="150" t="s">
        <v>132</v>
      </c>
      <c r="C37" s="140"/>
      <c r="D37" s="141">
        <v>2000000</v>
      </c>
      <c r="E37" s="141">
        <v>0</v>
      </c>
      <c r="F37" s="142">
        <f t="shared" si="2"/>
        <v>0</v>
      </c>
      <c r="G37" s="143"/>
    </row>
    <row r="38" spans="2:7" ht="15.75">
      <c r="B38" s="150" t="s">
        <v>133</v>
      </c>
      <c r="C38" s="140"/>
      <c r="D38" s="141">
        <v>2000000</v>
      </c>
      <c r="E38" s="141">
        <v>0</v>
      </c>
      <c r="F38" s="142">
        <f t="shared" si="2"/>
        <v>0</v>
      </c>
      <c r="G38" s="143"/>
    </row>
    <row r="39" spans="2:7" ht="31.5">
      <c r="B39" s="150" t="s">
        <v>134</v>
      </c>
      <c r="C39" s="140" t="s">
        <v>43</v>
      </c>
      <c r="D39" s="141">
        <v>20000000</v>
      </c>
      <c r="E39" s="141">
        <v>17490480</v>
      </c>
      <c r="F39" s="142">
        <f t="shared" si="2"/>
        <v>0.874524</v>
      </c>
      <c r="G39" s="143"/>
    </row>
    <row r="40" spans="2:7" ht="31.5">
      <c r="B40" s="150" t="s">
        <v>135</v>
      </c>
      <c r="C40" s="151" t="s">
        <v>44</v>
      </c>
      <c r="D40" s="141">
        <v>11960000</v>
      </c>
      <c r="E40" s="141">
        <v>0</v>
      </c>
      <c r="F40" s="142">
        <f t="shared" si="2"/>
        <v>0</v>
      </c>
      <c r="G40" s="143"/>
    </row>
    <row r="41" spans="2:7" ht="15.75">
      <c r="B41" s="152" t="s">
        <v>136</v>
      </c>
      <c r="C41" s="140" t="s">
        <v>45</v>
      </c>
      <c r="D41" s="141">
        <v>6794955</v>
      </c>
      <c r="E41" s="141">
        <v>2717982.08</v>
      </c>
      <c r="F41" s="142">
        <f t="shared" si="2"/>
        <v>0.40000001177344074</v>
      </c>
      <c r="G41" s="143"/>
    </row>
    <row r="42" spans="2:7" ht="15.75">
      <c r="B42" s="150" t="s">
        <v>137</v>
      </c>
      <c r="C42" s="140" t="s">
        <v>32</v>
      </c>
      <c r="D42" s="141">
        <v>3140955</v>
      </c>
      <c r="E42" s="141">
        <v>1256382.08</v>
      </c>
      <c r="F42" s="142">
        <f t="shared" si="2"/>
        <v>0.4000000254699606</v>
      </c>
      <c r="G42" s="143"/>
    </row>
    <row r="43" spans="2:7" ht="15.75">
      <c r="B43" s="150" t="s">
        <v>138</v>
      </c>
      <c r="C43" s="140" t="s">
        <v>44</v>
      </c>
      <c r="D43" s="141">
        <v>5170955</v>
      </c>
      <c r="E43" s="141">
        <v>2068382.08</v>
      </c>
      <c r="F43" s="142">
        <f t="shared" si="2"/>
        <v>0.40000001547103003</v>
      </c>
      <c r="G43" s="143"/>
    </row>
    <row r="44" spans="2:7" ht="15.75">
      <c r="B44" s="150" t="s">
        <v>139</v>
      </c>
      <c r="C44" s="140" t="s">
        <v>47</v>
      </c>
      <c r="D44" s="141">
        <v>7928032</v>
      </c>
      <c r="E44" s="141">
        <v>0</v>
      </c>
      <c r="F44" s="142">
        <f t="shared" si="2"/>
        <v>0</v>
      </c>
      <c r="G44" s="143"/>
    </row>
    <row r="45" spans="2:7" ht="31.5">
      <c r="B45" s="150" t="s">
        <v>140</v>
      </c>
      <c r="C45" s="140" t="s">
        <v>49</v>
      </c>
      <c r="D45" s="141">
        <v>11615747</v>
      </c>
      <c r="E45" s="141">
        <v>3484724.1</v>
      </c>
      <c r="F45" s="142">
        <f t="shared" si="2"/>
        <v>0.3</v>
      </c>
      <c r="G45" s="143"/>
    </row>
    <row r="46" spans="2:7" ht="15.75">
      <c r="B46" s="150" t="s">
        <v>141</v>
      </c>
      <c r="C46" s="140" t="s">
        <v>51</v>
      </c>
      <c r="D46" s="141">
        <v>8885600</v>
      </c>
      <c r="E46" s="141">
        <v>8885600</v>
      </c>
      <c r="F46" s="142">
        <f t="shared" si="2"/>
        <v>1</v>
      </c>
      <c r="G46" s="143"/>
    </row>
    <row r="47" spans="2:7" ht="15.75">
      <c r="B47" s="150" t="s">
        <v>142</v>
      </c>
      <c r="C47" s="140" t="s">
        <v>43</v>
      </c>
      <c r="D47" s="141">
        <v>12748400</v>
      </c>
      <c r="E47" s="141">
        <v>12748400</v>
      </c>
      <c r="F47" s="142">
        <f t="shared" si="2"/>
        <v>1</v>
      </c>
      <c r="G47" s="143"/>
    </row>
    <row r="48" spans="2:7" ht="31.5">
      <c r="B48" s="150" t="s">
        <v>143</v>
      </c>
      <c r="C48" s="140" t="s">
        <v>48</v>
      </c>
      <c r="D48" s="141">
        <v>11356400</v>
      </c>
      <c r="E48" s="141">
        <v>0</v>
      </c>
      <c r="F48" s="142">
        <f t="shared" si="2"/>
        <v>0</v>
      </c>
      <c r="G48" s="143"/>
    </row>
    <row r="49" spans="2:7" ht="15.75">
      <c r="B49" s="150" t="s">
        <v>144</v>
      </c>
      <c r="C49" s="140" t="s">
        <v>49</v>
      </c>
      <c r="D49" s="141">
        <v>10045600</v>
      </c>
      <c r="E49" s="141">
        <v>10045600</v>
      </c>
      <c r="F49" s="142">
        <f t="shared" si="2"/>
        <v>1</v>
      </c>
      <c r="G49" s="143"/>
    </row>
    <row r="50" spans="2:7" ht="15.75">
      <c r="B50" s="147" t="s">
        <v>93</v>
      </c>
      <c r="C50" s="147"/>
      <c r="D50" s="148">
        <f>SUM(D31:D49)</f>
        <v>140646644</v>
      </c>
      <c r="E50" s="148">
        <f>SUM(E31:E49)</f>
        <v>71580270.34</v>
      </c>
      <c r="F50" s="182">
        <f t="shared" si="2"/>
        <v>0.508936923798907</v>
      </c>
      <c r="G50" s="143"/>
    </row>
    <row r="51" spans="2:7" ht="15.75">
      <c r="B51" s="200" t="s">
        <v>61</v>
      </c>
      <c r="C51" s="201"/>
      <c r="D51" s="201"/>
      <c r="E51" s="201"/>
      <c r="F51" s="201"/>
      <c r="G51" s="202"/>
    </row>
    <row r="52" spans="1:7" ht="15.75">
      <c r="A52" s="56"/>
      <c r="B52" s="140" t="s">
        <v>145</v>
      </c>
      <c r="C52" s="140" t="s">
        <v>32</v>
      </c>
      <c r="D52" s="153">
        <v>6600000</v>
      </c>
      <c r="E52" s="141">
        <v>0</v>
      </c>
      <c r="F52" s="142">
        <f>E52/D52</f>
        <v>0</v>
      </c>
      <c r="G52" s="143"/>
    </row>
    <row r="53" spans="2:7" ht="15.75">
      <c r="B53" s="140" t="s">
        <v>146</v>
      </c>
      <c r="C53" s="140" t="s">
        <v>147</v>
      </c>
      <c r="D53" s="153">
        <v>3300000</v>
      </c>
      <c r="E53" s="141">
        <v>826848</v>
      </c>
      <c r="F53" s="142">
        <f aca="true" t="shared" si="3" ref="F53:F71">E53/D53</f>
        <v>0.25056</v>
      </c>
      <c r="G53" s="143"/>
    </row>
    <row r="54" spans="2:7" ht="15.75">
      <c r="B54" s="140" t="s">
        <v>148</v>
      </c>
      <c r="C54" s="140" t="s">
        <v>149</v>
      </c>
      <c r="D54" s="153">
        <v>9000000</v>
      </c>
      <c r="E54" s="141">
        <v>7180381.2</v>
      </c>
      <c r="F54" s="142">
        <f t="shared" si="3"/>
        <v>0.7978201333333333</v>
      </c>
      <c r="G54" s="143"/>
    </row>
    <row r="55" spans="2:7" ht="15.75">
      <c r="B55" s="140" t="s">
        <v>150</v>
      </c>
      <c r="C55" s="140" t="s">
        <v>151</v>
      </c>
      <c r="D55" s="153">
        <v>1500000</v>
      </c>
      <c r="E55" s="141">
        <v>1237743.8</v>
      </c>
      <c r="F55" s="142">
        <f t="shared" si="3"/>
        <v>0.8251625333333333</v>
      </c>
      <c r="G55" s="143"/>
    </row>
    <row r="56" spans="2:7" ht="15.75">
      <c r="B56" s="140" t="s">
        <v>152</v>
      </c>
      <c r="C56" s="140" t="s">
        <v>153</v>
      </c>
      <c r="D56" s="153">
        <v>3300000</v>
      </c>
      <c r="E56" s="141">
        <v>0</v>
      </c>
      <c r="F56" s="142">
        <f t="shared" si="3"/>
        <v>0</v>
      </c>
      <c r="G56" s="143"/>
    </row>
    <row r="57" spans="2:7" ht="15.75">
      <c r="B57" s="140" t="s">
        <v>154</v>
      </c>
      <c r="C57" s="145" t="s">
        <v>155</v>
      </c>
      <c r="D57" s="153">
        <v>4000000</v>
      </c>
      <c r="E57" s="141">
        <v>0</v>
      </c>
      <c r="F57" s="142">
        <f t="shared" si="3"/>
        <v>0</v>
      </c>
      <c r="G57" s="143"/>
    </row>
    <row r="58" spans="2:7" ht="15.75">
      <c r="B58" s="140" t="s">
        <v>156</v>
      </c>
      <c r="C58" s="140" t="s">
        <v>157</v>
      </c>
      <c r="D58" s="153">
        <v>6600000</v>
      </c>
      <c r="E58" s="141">
        <v>0</v>
      </c>
      <c r="F58" s="142">
        <f t="shared" si="3"/>
        <v>0</v>
      </c>
      <c r="G58" s="143"/>
    </row>
    <row r="59" spans="2:7" ht="15.75">
      <c r="B59" s="140" t="s">
        <v>158</v>
      </c>
      <c r="C59" s="140" t="s">
        <v>159</v>
      </c>
      <c r="D59" s="153">
        <v>6600000</v>
      </c>
      <c r="E59" s="141">
        <v>0</v>
      </c>
      <c r="F59" s="142">
        <f t="shared" si="3"/>
        <v>0</v>
      </c>
      <c r="G59" s="143"/>
    </row>
    <row r="60" spans="2:7" ht="15.75">
      <c r="B60" s="140" t="s">
        <v>160</v>
      </c>
      <c r="C60" s="140"/>
      <c r="D60" s="153">
        <v>3000000</v>
      </c>
      <c r="E60" s="141">
        <v>0</v>
      </c>
      <c r="F60" s="142">
        <f t="shared" si="3"/>
        <v>0</v>
      </c>
      <c r="G60" s="143"/>
    </row>
    <row r="61" spans="1:7" ht="15.75">
      <c r="A61" s="56"/>
      <c r="B61" s="140" t="s">
        <v>161</v>
      </c>
      <c r="C61" s="140"/>
      <c r="D61" s="153">
        <v>41288298</v>
      </c>
      <c r="E61" s="141">
        <v>0</v>
      </c>
      <c r="F61" s="142">
        <f t="shared" si="3"/>
        <v>0</v>
      </c>
      <c r="G61" s="143"/>
    </row>
    <row r="62" spans="1:7" ht="15.75">
      <c r="A62" s="56"/>
      <c r="B62" s="140" t="s">
        <v>162</v>
      </c>
      <c r="C62" s="140" t="s">
        <v>163</v>
      </c>
      <c r="D62" s="153">
        <v>12541623</v>
      </c>
      <c r="E62" s="141">
        <v>7661794</v>
      </c>
      <c r="F62" s="142">
        <f t="shared" si="3"/>
        <v>0.6109092898104177</v>
      </c>
      <c r="G62" s="143"/>
    </row>
    <row r="63" spans="1:7" ht="15.75">
      <c r="A63" s="56"/>
      <c r="B63" s="140" t="s">
        <v>164</v>
      </c>
      <c r="C63" s="140" t="s">
        <v>165</v>
      </c>
      <c r="D63" s="153">
        <v>9100000</v>
      </c>
      <c r="E63" s="141">
        <v>0</v>
      </c>
      <c r="F63" s="142">
        <f t="shared" si="3"/>
        <v>0</v>
      </c>
      <c r="G63" s="143"/>
    </row>
    <row r="64" spans="1:7" ht="15.75">
      <c r="A64" s="56"/>
      <c r="B64" s="140" t="s">
        <v>166</v>
      </c>
      <c r="C64" s="140" t="s">
        <v>163</v>
      </c>
      <c r="D64" s="153">
        <v>2000000</v>
      </c>
      <c r="E64" s="141">
        <v>0</v>
      </c>
      <c r="F64" s="142">
        <f t="shared" si="3"/>
        <v>0</v>
      </c>
      <c r="G64" s="143"/>
    </row>
    <row r="65" spans="1:7" ht="15.75">
      <c r="A65" s="56"/>
      <c r="B65" s="140" t="s">
        <v>167</v>
      </c>
      <c r="C65" s="140" t="s">
        <v>168</v>
      </c>
      <c r="D65" s="153">
        <v>33000000</v>
      </c>
      <c r="E65" s="141">
        <v>2797805</v>
      </c>
      <c r="F65" s="142">
        <f t="shared" si="3"/>
        <v>0.0847819696969697</v>
      </c>
      <c r="G65" s="143"/>
    </row>
    <row r="66" spans="1:7" ht="15.75">
      <c r="A66" s="56"/>
      <c r="B66" s="140" t="s">
        <v>41</v>
      </c>
      <c r="C66" s="140" t="s">
        <v>32</v>
      </c>
      <c r="D66" s="153">
        <v>4984000</v>
      </c>
      <c r="E66" s="141"/>
      <c r="F66" s="142">
        <f t="shared" si="3"/>
        <v>0</v>
      </c>
      <c r="G66" s="143"/>
    </row>
    <row r="67" spans="1:7" ht="15.75">
      <c r="A67" s="56"/>
      <c r="B67" s="204" t="s">
        <v>77</v>
      </c>
      <c r="C67" s="140" t="s">
        <v>169</v>
      </c>
      <c r="D67" s="153">
        <v>262146</v>
      </c>
      <c r="E67" s="141">
        <v>262145</v>
      </c>
      <c r="F67" s="142">
        <f t="shared" si="3"/>
        <v>0.999996185331838</v>
      </c>
      <c r="G67" s="143"/>
    </row>
    <row r="68" spans="2:7" ht="15.75">
      <c r="B68" s="204"/>
      <c r="C68" s="140" t="s">
        <v>170</v>
      </c>
      <c r="D68" s="153">
        <v>307724</v>
      </c>
      <c r="E68" s="141">
        <f>249724.8+58000</f>
        <v>307724.8</v>
      </c>
      <c r="F68" s="142">
        <f t="shared" si="3"/>
        <v>1.0000025997322275</v>
      </c>
      <c r="G68" s="143"/>
    </row>
    <row r="69" spans="2:7" ht="15.75">
      <c r="B69" s="204"/>
      <c r="C69" s="140" t="s">
        <v>171</v>
      </c>
      <c r="D69" s="153">
        <v>826848</v>
      </c>
      <c r="E69" s="141">
        <v>0</v>
      </c>
      <c r="F69" s="142">
        <f t="shared" si="3"/>
        <v>0</v>
      </c>
      <c r="G69" s="143"/>
    </row>
    <row r="70" spans="2:7" ht="15.75">
      <c r="B70" s="204"/>
      <c r="C70" s="140" t="s">
        <v>172</v>
      </c>
      <c r="D70" s="153">
        <v>191980</v>
      </c>
      <c r="E70" s="141">
        <v>191980</v>
      </c>
      <c r="F70" s="142">
        <f t="shared" si="3"/>
        <v>1</v>
      </c>
      <c r="G70" s="143"/>
    </row>
    <row r="71" spans="2:7" ht="15.75">
      <c r="B71" s="140" t="s">
        <v>173</v>
      </c>
      <c r="C71" s="140" t="s">
        <v>38</v>
      </c>
      <c r="D71" s="153">
        <v>31210000</v>
      </c>
      <c r="E71" s="141">
        <v>31210000</v>
      </c>
      <c r="F71" s="142">
        <f t="shared" si="3"/>
        <v>1</v>
      </c>
      <c r="G71" s="143"/>
    </row>
    <row r="72" spans="2:7" ht="15.75">
      <c r="B72" s="147" t="s">
        <v>93</v>
      </c>
      <c r="C72" s="154"/>
      <c r="D72" s="149">
        <f>SUM(D52:D71)</f>
        <v>179612619</v>
      </c>
      <c r="E72" s="149">
        <f>SUM(E52:E71)</f>
        <v>51676421.8</v>
      </c>
      <c r="F72" s="182">
        <f>E72/D72</f>
        <v>0.28771041860928487</v>
      </c>
      <c r="G72" s="143"/>
    </row>
    <row r="73" spans="2:7" ht="15.75">
      <c r="B73" s="200" t="s">
        <v>174</v>
      </c>
      <c r="C73" s="201"/>
      <c r="D73" s="201"/>
      <c r="E73" s="201"/>
      <c r="F73" s="201"/>
      <c r="G73" s="202"/>
    </row>
    <row r="74" spans="2:7" ht="15.75">
      <c r="B74" s="155" t="s">
        <v>175</v>
      </c>
      <c r="C74" s="155" t="s">
        <v>176</v>
      </c>
      <c r="D74" s="156">
        <v>1500000</v>
      </c>
      <c r="E74" s="141">
        <v>0</v>
      </c>
      <c r="F74" s="142">
        <f aca="true" t="shared" si="4" ref="F74:F116">E74/D74</f>
        <v>0</v>
      </c>
      <c r="G74" s="143"/>
    </row>
    <row r="75" spans="2:7" ht="15.75">
      <c r="B75" s="155" t="s">
        <v>177</v>
      </c>
      <c r="C75" s="155" t="s">
        <v>178</v>
      </c>
      <c r="D75" s="156">
        <v>10000000</v>
      </c>
      <c r="E75" s="141">
        <v>0</v>
      </c>
      <c r="F75" s="142">
        <f t="shared" si="4"/>
        <v>0</v>
      </c>
      <c r="G75" s="143"/>
    </row>
    <row r="76" spans="2:7" ht="15.75">
      <c r="B76" s="155" t="s">
        <v>179</v>
      </c>
      <c r="C76" s="155" t="s">
        <v>180</v>
      </c>
      <c r="D76" s="156">
        <v>1000000</v>
      </c>
      <c r="E76" s="141">
        <v>0</v>
      </c>
      <c r="F76" s="142">
        <f t="shared" si="4"/>
        <v>0</v>
      </c>
      <c r="G76" s="143"/>
    </row>
    <row r="77" spans="2:7" ht="15.75">
      <c r="B77" s="155" t="s">
        <v>181</v>
      </c>
      <c r="C77" s="155" t="s">
        <v>49</v>
      </c>
      <c r="D77" s="156">
        <v>8000000</v>
      </c>
      <c r="E77" s="141">
        <v>0</v>
      </c>
      <c r="F77" s="142">
        <f t="shared" si="4"/>
        <v>0</v>
      </c>
      <c r="G77" s="143"/>
    </row>
    <row r="78" spans="2:7" ht="15.75">
      <c r="B78" s="155" t="s">
        <v>182</v>
      </c>
      <c r="C78" s="155" t="s">
        <v>47</v>
      </c>
      <c r="D78" s="156">
        <v>150000</v>
      </c>
      <c r="E78" s="141">
        <v>0</v>
      </c>
      <c r="F78" s="142">
        <f t="shared" si="4"/>
        <v>0</v>
      </c>
      <c r="G78" s="143"/>
    </row>
    <row r="79" spans="2:7" ht="15.75">
      <c r="B79" s="155" t="s">
        <v>183</v>
      </c>
      <c r="C79" s="155" t="s">
        <v>49</v>
      </c>
      <c r="D79" s="156">
        <v>150000</v>
      </c>
      <c r="E79" s="141">
        <v>0</v>
      </c>
      <c r="F79" s="142">
        <f t="shared" si="4"/>
        <v>0</v>
      </c>
      <c r="G79" s="143"/>
    </row>
    <row r="80" spans="2:7" ht="15.75">
      <c r="B80" s="155" t="s">
        <v>184</v>
      </c>
      <c r="C80" s="155" t="s">
        <v>38</v>
      </c>
      <c r="D80" s="180">
        <v>120000000</v>
      </c>
      <c r="E80" s="181">
        <v>120000000</v>
      </c>
      <c r="F80" s="142">
        <f t="shared" si="4"/>
        <v>1</v>
      </c>
      <c r="G80" s="143"/>
    </row>
    <row r="81" spans="2:7" ht="15.75">
      <c r="B81" s="155" t="s">
        <v>185</v>
      </c>
      <c r="C81" s="155" t="s">
        <v>51</v>
      </c>
      <c r="D81" s="156">
        <v>2500000</v>
      </c>
      <c r="E81" s="141">
        <v>0</v>
      </c>
      <c r="F81" s="142">
        <f t="shared" si="4"/>
        <v>0</v>
      </c>
      <c r="G81" s="143"/>
    </row>
    <row r="82" spans="2:7" ht="15.75">
      <c r="B82" s="155" t="s">
        <v>186</v>
      </c>
      <c r="C82" s="155" t="s">
        <v>45</v>
      </c>
      <c r="D82" s="156">
        <v>6000000</v>
      </c>
      <c r="E82" s="141">
        <v>0</v>
      </c>
      <c r="F82" s="142">
        <f t="shared" si="4"/>
        <v>0</v>
      </c>
      <c r="G82" s="143"/>
    </row>
    <row r="83" spans="2:7" ht="15.75">
      <c r="B83" s="155" t="s">
        <v>187</v>
      </c>
      <c r="C83" s="155" t="s">
        <v>43</v>
      </c>
      <c r="D83" s="156">
        <v>80000000</v>
      </c>
      <c r="E83" s="141">
        <v>28296343.700000003</v>
      </c>
      <c r="F83" s="142">
        <f t="shared" si="4"/>
        <v>0.35370429625000005</v>
      </c>
      <c r="G83" s="143"/>
    </row>
    <row r="84" spans="2:7" ht="15.75">
      <c r="B84" s="155" t="s">
        <v>50</v>
      </c>
      <c r="C84" s="155" t="s">
        <v>49</v>
      </c>
      <c r="D84" s="156">
        <v>1000000</v>
      </c>
      <c r="E84" s="141">
        <v>0</v>
      </c>
      <c r="F84" s="142">
        <f t="shared" si="4"/>
        <v>0</v>
      </c>
      <c r="G84" s="143"/>
    </row>
    <row r="85" spans="2:7" ht="15.75">
      <c r="B85" s="155" t="s">
        <v>52</v>
      </c>
      <c r="C85" s="155" t="s">
        <v>34</v>
      </c>
      <c r="D85" s="156">
        <v>10000000</v>
      </c>
      <c r="E85" s="141">
        <v>9010000</v>
      </c>
      <c r="F85" s="142">
        <f t="shared" si="4"/>
        <v>0.901</v>
      </c>
      <c r="G85" s="143"/>
    </row>
    <row r="86" spans="2:7" ht="15.75">
      <c r="B86" s="155" t="s">
        <v>188</v>
      </c>
      <c r="C86" s="155" t="s">
        <v>46</v>
      </c>
      <c r="D86" s="156">
        <v>7000000</v>
      </c>
      <c r="E86" s="141">
        <v>0</v>
      </c>
      <c r="F86" s="142">
        <f t="shared" si="4"/>
        <v>0</v>
      </c>
      <c r="G86" s="143"/>
    </row>
    <row r="87" spans="2:7" ht="15.75">
      <c r="B87" s="155" t="s">
        <v>189</v>
      </c>
      <c r="C87" s="155" t="s">
        <v>46</v>
      </c>
      <c r="D87" s="156">
        <v>8000000</v>
      </c>
      <c r="E87" s="141">
        <v>0</v>
      </c>
      <c r="F87" s="142">
        <f t="shared" si="4"/>
        <v>0</v>
      </c>
      <c r="G87" s="143"/>
    </row>
    <row r="88" spans="2:7" ht="15.75">
      <c r="B88" s="155" t="s">
        <v>190</v>
      </c>
      <c r="C88" s="155" t="s">
        <v>44</v>
      </c>
      <c r="D88" s="156">
        <v>6000000</v>
      </c>
      <c r="E88" s="141">
        <v>0</v>
      </c>
      <c r="F88" s="142">
        <f t="shared" si="4"/>
        <v>0</v>
      </c>
      <c r="G88" s="143"/>
    </row>
    <row r="89" spans="2:7" ht="15.75">
      <c r="B89" s="155" t="s">
        <v>191</v>
      </c>
      <c r="C89" s="155" t="s">
        <v>44</v>
      </c>
      <c r="D89" s="156">
        <v>4000000</v>
      </c>
      <c r="E89" s="141">
        <v>0</v>
      </c>
      <c r="F89" s="142">
        <f t="shared" si="4"/>
        <v>0</v>
      </c>
      <c r="G89" s="143"/>
    </row>
    <row r="90" spans="2:7" ht="15.75">
      <c r="B90" s="155" t="s">
        <v>192</v>
      </c>
      <c r="C90" s="155" t="s">
        <v>47</v>
      </c>
      <c r="D90" s="156">
        <v>1000000</v>
      </c>
      <c r="E90" s="141">
        <v>0</v>
      </c>
      <c r="F90" s="142">
        <f t="shared" si="4"/>
        <v>0</v>
      </c>
      <c r="G90" s="143"/>
    </row>
    <row r="91" spans="2:7" ht="15.75">
      <c r="B91" s="155" t="s">
        <v>78</v>
      </c>
      <c r="C91" s="155" t="s">
        <v>45</v>
      </c>
      <c r="D91" s="156">
        <v>3000000</v>
      </c>
      <c r="E91" s="141">
        <v>629575.5</v>
      </c>
      <c r="F91" s="142">
        <f t="shared" si="4"/>
        <v>0.2098585</v>
      </c>
      <c r="G91" s="143"/>
    </row>
    <row r="92" spans="2:7" ht="15.75">
      <c r="B92" s="155" t="s">
        <v>193</v>
      </c>
      <c r="C92" s="155" t="s">
        <v>51</v>
      </c>
      <c r="D92" s="156">
        <v>4230969</v>
      </c>
      <c r="E92" s="141">
        <v>0</v>
      </c>
      <c r="F92" s="142">
        <f t="shared" si="4"/>
        <v>0</v>
      </c>
      <c r="G92" s="143"/>
    </row>
    <row r="93" spans="2:7" ht="15.75">
      <c r="B93" s="155" t="s">
        <v>79</v>
      </c>
      <c r="C93" s="155" t="s">
        <v>46</v>
      </c>
      <c r="D93" s="156">
        <v>5000000</v>
      </c>
      <c r="E93" s="141">
        <v>0</v>
      </c>
      <c r="F93" s="142">
        <f t="shared" si="4"/>
        <v>0</v>
      </c>
      <c r="G93" s="143"/>
    </row>
    <row r="94" spans="2:7" ht="15.75">
      <c r="B94" s="155" t="s">
        <v>80</v>
      </c>
      <c r="C94" s="155" t="s">
        <v>34</v>
      </c>
      <c r="D94" s="156">
        <v>3000000</v>
      </c>
      <c r="E94" s="141">
        <v>0</v>
      </c>
      <c r="F94" s="142">
        <f t="shared" si="4"/>
        <v>0</v>
      </c>
      <c r="G94" s="143"/>
    </row>
    <row r="95" spans="2:7" ht="15.75">
      <c r="B95" s="155" t="s">
        <v>194</v>
      </c>
      <c r="C95" s="155" t="s">
        <v>195</v>
      </c>
      <c r="D95" s="156">
        <v>6000000</v>
      </c>
      <c r="E95" s="141">
        <v>3988865.7</v>
      </c>
      <c r="F95" s="142">
        <f t="shared" si="4"/>
        <v>0.66481095</v>
      </c>
      <c r="G95" s="143"/>
    </row>
    <row r="96" spans="2:7" ht="15.75">
      <c r="B96" s="155" t="s">
        <v>196</v>
      </c>
      <c r="C96" s="155" t="s">
        <v>46</v>
      </c>
      <c r="D96" s="156">
        <v>5000000</v>
      </c>
      <c r="E96" s="141">
        <v>850000</v>
      </c>
      <c r="F96" s="142">
        <f t="shared" si="4"/>
        <v>0.17</v>
      </c>
      <c r="G96" s="143"/>
    </row>
    <row r="97" spans="2:7" ht="15.75">
      <c r="B97" s="155" t="s">
        <v>81</v>
      </c>
      <c r="C97" s="155" t="s">
        <v>46</v>
      </c>
      <c r="D97" s="156">
        <v>4319512</v>
      </c>
      <c r="E97" s="141">
        <v>0</v>
      </c>
      <c r="F97" s="142">
        <f t="shared" si="4"/>
        <v>0</v>
      </c>
      <c r="G97" s="143"/>
    </row>
    <row r="98" spans="2:7" ht="15.75">
      <c r="B98" s="155" t="s">
        <v>82</v>
      </c>
      <c r="C98" s="155" t="s">
        <v>45</v>
      </c>
      <c r="D98" s="156">
        <v>1533935</v>
      </c>
      <c r="E98" s="141">
        <v>0</v>
      </c>
      <c r="F98" s="142">
        <f t="shared" si="4"/>
        <v>0</v>
      </c>
      <c r="G98" s="143"/>
    </row>
    <row r="99" spans="2:7" ht="15.75">
      <c r="B99" s="155" t="s">
        <v>197</v>
      </c>
      <c r="C99" s="155" t="s">
        <v>51</v>
      </c>
      <c r="D99" s="156">
        <v>1206159</v>
      </c>
      <c r="E99" s="141">
        <v>778574</v>
      </c>
      <c r="F99" s="142">
        <f t="shared" si="4"/>
        <v>0.6454986448718618</v>
      </c>
      <c r="G99" s="143"/>
    </row>
    <row r="100" spans="2:7" ht="15.75">
      <c r="B100" s="155" t="s">
        <v>83</v>
      </c>
      <c r="C100" s="155" t="s">
        <v>34</v>
      </c>
      <c r="D100" s="156">
        <v>2598723</v>
      </c>
      <c r="E100" s="141">
        <v>0</v>
      </c>
      <c r="F100" s="142">
        <f t="shared" si="4"/>
        <v>0</v>
      </c>
      <c r="G100" s="143"/>
    </row>
    <row r="101" spans="2:7" ht="15.75">
      <c r="B101" s="155" t="s">
        <v>198</v>
      </c>
      <c r="C101" s="155" t="s">
        <v>34</v>
      </c>
      <c r="D101" s="156">
        <v>1405923</v>
      </c>
      <c r="E101" s="141">
        <v>0</v>
      </c>
      <c r="F101" s="142">
        <f t="shared" si="4"/>
        <v>0</v>
      </c>
      <c r="G101" s="143"/>
    </row>
    <row r="102" spans="2:7" ht="15.75">
      <c r="B102" s="155" t="s">
        <v>84</v>
      </c>
      <c r="C102" s="155" t="s">
        <v>51</v>
      </c>
      <c r="D102" s="156">
        <v>665359</v>
      </c>
      <c r="E102" s="141">
        <v>0</v>
      </c>
      <c r="F102" s="142">
        <f t="shared" si="4"/>
        <v>0</v>
      </c>
      <c r="G102" s="143"/>
    </row>
    <row r="103" spans="2:7" ht="15.75">
      <c r="B103" s="155" t="s">
        <v>199</v>
      </c>
      <c r="C103" s="155" t="s">
        <v>51</v>
      </c>
      <c r="D103" s="156">
        <v>6000000</v>
      </c>
      <c r="E103" s="141">
        <v>0</v>
      </c>
      <c r="F103" s="142">
        <f t="shared" si="4"/>
        <v>0</v>
      </c>
      <c r="G103" s="143"/>
    </row>
    <row r="104" spans="2:7" ht="15.75">
      <c r="B104" s="157" t="s">
        <v>85</v>
      </c>
      <c r="C104" s="157" t="s">
        <v>43</v>
      </c>
      <c r="D104" s="158">
        <v>5000000</v>
      </c>
      <c r="E104" s="141">
        <v>0</v>
      </c>
      <c r="F104" s="142">
        <f t="shared" si="4"/>
        <v>0</v>
      </c>
      <c r="G104" s="143"/>
    </row>
    <row r="105" spans="2:7" ht="15.75">
      <c r="B105" s="140" t="s">
        <v>86</v>
      </c>
      <c r="C105" s="140" t="s">
        <v>49</v>
      </c>
      <c r="D105" s="153">
        <v>970688</v>
      </c>
      <c r="E105" s="141">
        <v>0</v>
      </c>
      <c r="F105" s="142">
        <f t="shared" si="4"/>
        <v>0</v>
      </c>
      <c r="G105" s="143"/>
    </row>
    <row r="106" spans="2:7" ht="15.75">
      <c r="B106" s="140" t="s">
        <v>87</v>
      </c>
      <c r="C106" s="140" t="s">
        <v>51</v>
      </c>
      <c r="D106" s="153">
        <v>126475</v>
      </c>
      <c r="E106" s="141">
        <v>0</v>
      </c>
      <c r="F106" s="142">
        <f t="shared" si="4"/>
        <v>0</v>
      </c>
      <c r="G106" s="143"/>
    </row>
    <row r="107" spans="2:7" ht="15.75">
      <c r="B107" s="140" t="s">
        <v>88</v>
      </c>
      <c r="C107" s="140" t="s">
        <v>43</v>
      </c>
      <c r="D107" s="153">
        <v>1195588</v>
      </c>
      <c r="E107" s="141">
        <v>0</v>
      </c>
      <c r="F107" s="142">
        <f t="shared" si="4"/>
        <v>0</v>
      </c>
      <c r="G107" s="143"/>
    </row>
    <row r="108" spans="2:7" ht="15.75">
      <c r="B108" s="140" t="s">
        <v>200</v>
      </c>
      <c r="C108" s="140" t="s">
        <v>43</v>
      </c>
      <c r="D108" s="153">
        <v>2177842</v>
      </c>
      <c r="E108" s="141">
        <v>0</v>
      </c>
      <c r="F108" s="142">
        <f t="shared" si="4"/>
        <v>0</v>
      </c>
      <c r="G108" s="143"/>
    </row>
    <row r="109" spans="2:7" ht="31.5">
      <c r="B109" s="145" t="s">
        <v>89</v>
      </c>
      <c r="C109" s="140" t="s">
        <v>34</v>
      </c>
      <c r="D109" s="153">
        <v>4547086</v>
      </c>
      <c r="E109" s="141">
        <v>4547086</v>
      </c>
      <c r="F109" s="142">
        <f t="shared" si="4"/>
        <v>1</v>
      </c>
      <c r="G109" s="143"/>
    </row>
    <row r="110" spans="2:7" ht="15.75">
      <c r="B110" s="145" t="s">
        <v>201</v>
      </c>
      <c r="C110" s="140" t="s">
        <v>47</v>
      </c>
      <c r="D110" s="153">
        <v>741185</v>
      </c>
      <c r="E110" s="141">
        <v>0</v>
      </c>
      <c r="F110" s="142">
        <f t="shared" si="4"/>
        <v>0</v>
      </c>
      <c r="G110" s="143"/>
    </row>
    <row r="111" spans="2:7" ht="15.75">
      <c r="B111" s="140" t="s">
        <v>90</v>
      </c>
      <c r="C111" s="140" t="s">
        <v>34</v>
      </c>
      <c r="D111" s="153">
        <v>4965207</v>
      </c>
      <c r="E111" s="141">
        <v>4636106</v>
      </c>
      <c r="F111" s="142">
        <f t="shared" si="4"/>
        <v>0.9337185740695202</v>
      </c>
      <c r="G111" s="143"/>
    </row>
    <row r="112" spans="2:7" ht="15.75">
      <c r="B112" s="140" t="s">
        <v>202</v>
      </c>
      <c r="C112" s="140" t="s">
        <v>49</v>
      </c>
      <c r="D112" s="153">
        <v>681268</v>
      </c>
      <c r="E112" s="141">
        <v>0</v>
      </c>
      <c r="F112" s="142">
        <f t="shared" si="4"/>
        <v>0</v>
      </c>
      <c r="G112" s="143"/>
    </row>
    <row r="113" spans="2:7" ht="15.75">
      <c r="B113" s="140" t="s">
        <v>203</v>
      </c>
      <c r="C113" s="140"/>
      <c r="D113" s="153">
        <v>134930</v>
      </c>
      <c r="E113" s="141">
        <v>0</v>
      </c>
      <c r="F113" s="142">
        <f t="shared" si="4"/>
        <v>0</v>
      </c>
      <c r="G113" s="143"/>
    </row>
    <row r="114" spans="2:7" ht="15.75">
      <c r="B114" s="140" t="s">
        <v>204</v>
      </c>
      <c r="C114" s="140" t="s">
        <v>44</v>
      </c>
      <c r="D114" s="153">
        <v>128180</v>
      </c>
      <c r="E114" s="141">
        <v>0</v>
      </c>
      <c r="F114" s="142">
        <f t="shared" si="4"/>
        <v>0</v>
      </c>
      <c r="G114" s="143"/>
    </row>
    <row r="115" spans="2:7" ht="15.75">
      <c r="B115" s="140" t="s">
        <v>205</v>
      </c>
      <c r="C115" s="140"/>
      <c r="D115" s="153">
        <v>350000</v>
      </c>
      <c r="E115" s="141">
        <v>0</v>
      </c>
      <c r="F115" s="142">
        <f t="shared" si="4"/>
        <v>0</v>
      </c>
      <c r="G115" s="143"/>
    </row>
    <row r="116" spans="2:7" ht="15.75">
      <c r="B116" s="140" t="s">
        <v>206</v>
      </c>
      <c r="C116" s="140"/>
      <c r="D116" s="153">
        <v>128180</v>
      </c>
      <c r="E116" s="141">
        <v>0</v>
      </c>
      <c r="F116" s="142">
        <f t="shared" si="4"/>
        <v>0</v>
      </c>
      <c r="G116" s="143"/>
    </row>
    <row r="117" spans="2:7" ht="15.75">
      <c r="B117" s="140" t="s">
        <v>206</v>
      </c>
      <c r="C117" s="140"/>
      <c r="D117" s="153">
        <v>4055500</v>
      </c>
      <c r="E117" s="141">
        <v>4055500</v>
      </c>
      <c r="F117" s="142">
        <f>E117/D117</f>
        <v>1</v>
      </c>
      <c r="G117" s="143"/>
    </row>
    <row r="118" spans="2:7" ht="15.75">
      <c r="B118" s="140" t="s">
        <v>207</v>
      </c>
      <c r="C118" s="140" t="s">
        <v>51</v>
      </c>
      <c r="D118" s="153">
        <v>778575</v>
      </c>
      <c r="E118" s="141">
        <v>0</v>
      </c>
      <c r="F118" s="142"/>
      <c r="G118" s="143"/>
    </row>
    <row r="119" spans="2:7" ht="15.75">
      <c r="B119" s="147" t="s">
        <v>93</v>
      </c>
      <c r="C119" s="147"/>
      <c r="D119" s="149">
        <f>SUM(D74:D118)</f>
        <v>336241284</v>
      </c>
      <c r="E119" s="149">
        <f>SUM(E74:E118)</f>
        <v>176792050.89999998</v>
      </c>
      <c r="F119" s="182">
        <f>E119/D119</f>
        <v>0.5257892451421877</v>
      </c>
      <c r="G119" s="143"/>
    </row>
    <row r="120" spans="2:7" ht="12.75">
      <c r="B120" s="143"/>
      <c r="C120" s="143"/>
      <c r="D120" s="141"/>
      <c r="E120" s="141"/>
      <c r="F120" s="142"/>
      <c r="G120" s="143"/>
    </row>
    <row r="121" spans="2:7" ht="15">
      <c r="B121" s="159"/>
      <c r="C121" s="143"/>
      <c r="D121" s="141"/>
      <c r="E121" s="141"/>
      <c r="F121" s="142"/>
      <c r="G121" s="143"/>
    </row>
    <row r="122" spans="2:7" ht="15.75">
      <c r="B122" s="200" t="s">
        <v>12</v>
      </c>
      <c r="C122" s="201"/>
      <c r="D122" s="201"/>
      <c r="E122" s="201"/>
      <c r="F122" s="201"/>
      <c r="G122" s="202"/>
    </row>
    <row r="123" spans="2:7" ht="15.75">
      <c r="B123" s="155" t="s">
        <v>209</v>
      </c>
      <c r="C123" s="155" t="s">
        <v>45</v>
      </c>
      <c r="D123" s="146">
        <v>2000000</v>
      </c>
      <c r="E123" s="141">
        <v>1714924.8</v>
      </c>
      <c r="F123" s="142">
        <f aca="true" t="shared" si="5" ref="F123:F128">E123/D123</f>
        <v>0.8574624000000001</v>
      </c>
      <c r="G123" s="143"/>
    </row>
    <row r="124" spans="2:7" ht="15.75">
      <c r="B124" s="155" t="s">
        <v>210</v>
      </c>
      <c r="C124" s="155" t="s">
        <v>32</v>
      </c>
      <c r="D124" s="146">
        <v>2000000</v>
      </c>
      <c r="E124" s="141">
        <v>1751268</v>
      </c>
      <c r="F124" s="142">
        <f t="shared" si="5"/>
        <v>0.875634</v>
      </c>
      <c r="G124" s="143"/>
    </row>
    <row r="125" spans="2:7" ht="15.75">
      <c r="B125" s="155" t="s">
        <v>211</v>
      </c>
      <c r="C125" s="155" t="s">
        <v>43</v>
      </c>
      <c r="D125" s="146">
        <v>2000000</v>
      </c>
      <c r="E125" s="141">
        <v>1932093.66</v>
      </c>
      <c r="F125" s="142">
        <f t="shared" si="5"/>
        <v>0.9660468299999999</v>
      </c>
      <c r="G125" s="143"/>
    </row>
    <row r="126" spans="2:7" ht="15.75">
      <c r="B126" s="155" t="s">
        <v>212</v>
      </c>
      <c r="C126" s="155" t="s">
        <v>46</v>
      </c>
      <c r="D126" s="146">
        <v>400000</v>
      </c>
      <c r="E126" s="141">
        <v>0</v>
      </c>
      <c r="F126" s="142">
        <f t="shared" si="5"/>
        <v>0</v>
      </c>
      <c r="G126" s="143"/>
    </row>
    <row r="127" spans="2:7" ht="15.75">
      <c r="B127" s="145" t="s">
        <v>213</v>
      </c>
      <c r="C127" s="140" t="s">
        <v>44</v>
      </c>
      <c r="D127" s="146">
        <v>6500000</v>
      </c>
      <c r="E127" s="141">
        <v>3517940.54</v>
      </c>
      <c r="F127" s="142">
        <f t="shared" si="5"/>
        <v>0.5412216215384615</v>
      </c>
      <c r="G127" s="143"/>
    </row>
    <row r="128" spans="2:7" ht="15.75">
      <c r="B128" s="145" t="s">
        <v>214</v>
      </c>
      <c r="C128" s="140" t="s">
        <v>34</v>
      </c>
      <c r="D128" s="146">
        <v>3000000</v>
      </c>
      <c r="E128" s="141">
        <v>2447646</v>
      </c>
      <c r="F128" s="142">
        <f t="shared" si="5"/>
        <v>0.815882</v>
      </c>
      <c r="G128" s="143"/>
    </row>
    <row r="129" spans="2:7" ht="15.75">
      <c r="B129" s="140" t="s">
        <v>215</v>
      </c>
      <c r="C129" s="140" t="s">
        <v>216</v>
      </c>
      <c r="D129" s="146">
        <v>2000000</v>
      </c>
      <c r="E129" s="141">
        <v>1963671.4</v>
      </c>
      <c r="F129" s="142">
        <f>E129/D129</f>
        <v>0.9818357</v>
      </c>
      <c r="G129" s="143"/>
    </row>
    <row r="130" spans="2:7" ht="31.5">
      <c r="B130" s="145" t="s">
        <v>217</v>
      </c>
      <c r="C130" s="140" t="s">
        <v>216</v>
      </c>
      <c r="D130" s="146">
        <v>6000000</v>
      </c>
      <c r="E130" s="141">
        <v>5849047</v>
      </c>
      <c r="F130" s="142">
        <f>E130/D130</f>
        <v>0.9748411666666666</v>
      </c>
      <c r="G130" s="143"/>
    </row>
    <row r="131" spans="2:7" ht="15.75">
      <c r="B131" s="140" t="s">
        <v>218</v>
      </c>
      <c r="C131" s="140" t="s">
        <v>178</v>
      </c>
      <c r="D131" s="146">
        <v>2000000</v>
      </c>
      <c r="E131" s="141">
        <v>1986500</v>
      </c>
      <c r="F131" s="142">
        <f>E131/D131</f>
        <v>0.99325</v>
      </c>
      <c r="G131" s="143"/>
    </row>
    <row r="132" spans="2:7" ht="15.75">
      <c r="B132" s="140" t="s">
        <v>219</v>
      </c>
      <c r="C132" s="140" t="s">
        <v>157</v>
      </c>
      <c r="D132" s="146">
        <v>2000000</v>
      </c>
      <c r="E132" s="141">
        <v>1713237.6</v>
      </c>
      <c r="F132" s="142">
        <f>E132/D132</f>
        <v>0.8566188</v>
      </c>
      <c r="G132" s="143"/>
    </row>
    <row r="133" spans="2:7" ht="15.75">
      <c r="B133" s="147" t="s">
        <v>93</v>
      </c>
      <c r="C133" s="147"/>
      <c r="D133" s="149">
        <f>SUM(D123:D132)</f>
        <v>27900000</v>
      </c>
      <c r="E133" s="149">
        <f>SUM(E123:E132)</f>
        <v>22876329</v>
      </c>
      <c r="F133" s="182">
        <f>E133/D133</f>
        <v>0.8199401075268817</v>
      </c>
      <c r="G133" s="143"/>
    </row>
    <row r="134" spans="2:7" ht="12.75">
      <c r="B134" s="143"/>
      <c r="C134" s="143"/>
      <c r="D134" s="141"/>
      <c r="E134" s="141"/>
      <c r="F134" s="142"/>
      <c r="G134" s="143"/>
    </row>
    <row r="135" spans="2:7" ht="15">
      <c r="B135" s="159"/>
      <c r="C135" s="143"/>
      <c r="D135" s="141"/>
      <c r="E135" s="141"/>
      <c r="F135" s="142"/>
      <c r="G135" s="143"/>
    </row>
    <row r="136" spans="2:7" ht="15.75">
      <c r="B136" s="194" t="s">
        <v>370</v>
      </c>
      <c r="C136" s="195"/>
      <c r="D136" s="195"/>
      <c r="E136" s="195"/>
      <c r="F136" s="195"/>
      <c r="G136" s="196"/>
    </row>
    <row r="137" spans="2:7" ht="15.75">
      <c r="B137" s="140" t="s">
        <v>220</v>
      </c>
      <c r="C137" s="140" t="s">
        <v>221</v>
      </c>
      <c r="D137" s="146">
        <v>6000000</v>
      </c>
      <c r="E137" s="141">
        <v>0</v>
      </c>
      <c r="F137" s="142">
        <f aca="true" t="shared" si="6" ref="F137:F146">E137/D137</f>
        <v>0</v>
      </c>
      <c r="G137" s="143"/>
    </row>
    <row r="138" spans="2:7" ht="15.75">
      <c r="B138" s="140" t="s">
        <v>222</v>
      </c>
      <c r="C138" s="140" t="s">
        <v>223</v>
      </c>
      <c r="D138" s="146">
        <v>3000000</v>
      </c>
      <c r="E138" s="141">
        <v>0</v>
      </c>
      <c r="F138" s="142">
        <f t="shared" si="6"/>
        <v>0</v>
      </c>
      <c r="G138" s="143"/>
    </row>
    <row r="139" spans="2:7" ht="15.75">
      <c r="B139" s="140" t="s">
        <v>224</v>
      </c>
      <c r="C139" s="140" t="s">
        <v>43</v>
      </c>
      <c r="D139" s="146">
        <v>3000000</v>
      </c>
      <c r="E139" s="141">
        <v>677904</v>
      </c>
      <c r="F139" s="142">
        <f t="shared" si="6"/>
        <v>0.225968</v>
      </c>
      <c r="G139" s="143"/>
    </row>
    <row r="140" spans="2:7" ht="15.75">
      <c r="B140" s="140" t="s">
        <v>225</v>
      </c>
      <c r="C140" s="140" t="s">
        <v>38</v>
      </c>
      <c r="D140" s="146">
        <v>6000000</v>
      </c>
      <c r="E140" s="141">
        <v>3657000</v>
      </c>
      <c r="F140" s="142">
        <f t="shared" si="6"/>
        <v>0.6095</v>
      </c>
      <c r="G140" s="143"/>
    </row>
    <row r="141" spans="2:7" ht="15.75">
      <c r="B141" s="140" t="s">
        <v>226</v>
      </c>
      <c r="C141" s="140" t="s">
        <v>43</v>
      </c>
      <c r="D141" s="146">
        <v>698658</v>
      </c>
      <c r="E141" s="141">
        <v>0</v>
      </c>
      <c r="F141" s="142">
        <f t="shared" si="6"/>
        <v>0</v>
      </c>
      <c r="G141" s="143"/>
    </row>
    <row r="142" spans="2:7" ht="15.75">
      <c r="B142" s="140" t="s">
        <v>227</v>
      </c>
      <c r="C142" s="140" t="s">
        <v>43</v>
      </c>
      <c r="D142" s="146">
        <v>3000000</v>
      </c>
      <c r="E142" s="141">
        <v>0</v>
      </c>
      <c r="F142" s="142">
        <f t="shared" si="6"/>
        <v>0</v>
      </c>
      <c r="G142" s="143"/>
    </row>
    <row r="143" spans="2:7" ht="15.75">
      <c r="B143" s="140" t="s">
        <v>228</v>
      </c>
      <c r="C143" s="140" t="s">
        <v>229</v>
      </c>
      <c r="D143" s="146">
        <v>2200000</v>
      </c>
      <c r="E143" s="141">
        <v>1161021.6</v>
      </c>
      <c r="F143" s="142">
        <f t="shared" si="6"/>
        <v>0.5277370909090909</v>
      </c>
      <c r="G143" s="143"/>
    </row>
    <row r="144" spans="2:7" ht="15.75">
      <c r="B144" s="140" t="s">
        <v>230</v>
      </c>
      <c r="C144" s="140" t="s">
        <v>231</v>
      </c>
      <c r="D144" s="146">
        <v>4000000</v>
      </c>
      <c r="E144" s="141">
        <v>0</v>
      </c>
      <c r="F144" s="142">
        <f t="shared" si="6"/>
        <v>0</v>
      </c>
      <c r="G144" s="143"/>
    </row>
    <row r="145" spans="2:7" ht="15.75">
      <c r="B145" s="140" t="s">
        <v>232</v>
      </c>
      <c r="C145" s="140" t="s">
        <v>51</v>
      </c>
      <c r="D145" s="146">
        <v>9478595</v>
      </c>
      <c r="E145" s="141">
        <v>0</v>
      </c>
      <c r="F145" s="142">
        <f t="shared" si="6"/>
        <v>0</v>
      </c>
      <c r="G145" s="143"/>
    </row>
    <row r="146" spans="2:7" ht="15.75">
      <c r="B146" s="140" t="s">
        <v>233</v>
      </c>
      <c r="C146" s="140" t="s">
        <v>51</v>
      </c>
      <c r="D146" s="146">
        <v>1040000</v>
      </c>
      <c r="E146" s="141">
        <v>924885.4</v>
      </c>
      <c r="F146" s="142">
        <f t="shared" si="6"/>
        <v>0.8893128846153846</v>
      </c>
      <c r="G146" s="143"/>
    </row>
    <row r="147" spans="2:7" ht="15.75">
      <c r="B147" s="140" t="s">
        <v>234</v>
      </c>
      <c r="C147" s="140" t="s">
        <v>235</v>
      </c>
      <c r="D147" s="146">
        <v>1200000</v>
      </c>
      <c r="E147" s="141">
        <v>1144432.8</v>
      </c>
      <c r="F147" s="142">
        <f>E147/D147</f>
        <v>0.953694</v>
      </c>
      <c r="G147" s="143"/>
    </row>
    <row r="148" spans="2:7" ht="15.75">
      <c r="B148" s="140" t="s">
        <v>236</v>
      </c>
      <c r="C148" s="140" t="s">
        <v>109</v>
      </c>
      <c r="D148" s="146">
        <v>1400000</v>
      </c>
      <c r="E148" s="141">
        <v>1397000</v>
      </c>
      <c r="F148" s="142">
        <f>E148/D148</f>
        <v>0.9978571428571429</v>
      </c>
      <c r="G148" s="143"/>
    </row>
    <row r="149" spans="2:7" ht="15.75">
      <c r="B149" s="140" t="s">
        <v>237</v>
      </c>
      <c r="C149" s="140" t="s">
        <v>229</v>
      </c>
      <c r="D149" s="146">
        <v>2000000</v>
      </c>
      <c r="E149" s="141">
        <v>0</v>
      </c>
      <c r="F149" s="142">
        <f>E149/D149</f>
        <v>0</v>
      </c>
      <c r="G149" s="143"/>
    </row>
    <row r="150" spans="2:7" ht="15.75">
      <c r="B150" s="147" t="s">
        <v>93</v>
      </c>
      <c r="C150" s="147"/>
      <c r="D150" s="149">
        <f>SUM(D137:D149)</f>
        <v>43017253</v>
      </c>
      <c r="E150" s="149">
        <f>SUM(E137:E149)</f>
        <v>8962243.8</v>
      </c>
      <c r="F150" s="182">
        <f>E150/D150</f>
        <v>0.20834068135406045</v>
      </c>
      <c r="G150" s="143"/>
    </row>
    <row r="151" spans="2:7" ht="12.75">
      <c r="B151" s="143"/>
      <c r="C151" s="143"/>
      <c r="D151" s="141"/>
      <c r="E151" s="141"/>
      <c r="F151" s="142"/>
      <c r="G151" s="143"/>
    </row>
    <row r="152" spans="2:7" ht="15">
      <c r="B152" s="159"/>
      <c r="C152" s="143"/>
      <c r="D152" s="141"/>
      <c r="E152" s="141"/>
      <c r="F152" s="142"/>
      <c r="G152" s="143"/>
    </row>
    <row r="153" spans="2:7" ht="15.75">
      <c r="B153" s="194" t="s">
        <v>238</v>
      </c>
      <c r="C153" s="195"/>
      <c r="D153" s="195"/>
      <c r="E153" s="195"/>
      <c r="F153" s="195"/>
      <c r="G153" s="196"/>
    </row>
    <row r="154" spans="2:7" ht="15.75">
      <c r="B154" s="145" t="s">
        <v>239</v>
      </c>
      <c r="C154" s="145" t="s">
        <v>240</v>
      </c>
      <c r="D154" s="160">
        <v>3000000</v>
      </c>
      <c r="E154" s="141">
        <v>0</v>
      </c>
      <c r="F154" s="142">
        <f>E154/D154</f>
        <v>0</v>
      </c>
      <c r="G154" s="143"/>
    </row>
    <row r="155" spans="2:7" ht="15.75">
      <c r="B155" s="140" t="s">
        <v>241</v>
      </c>
      <c r="C155" s="140" t="s">
        <v>51</v>
      </c>
      <c r="D155" s="160">
        <v>1500000</v>
      </c>
      <c r="E155" s="141">
        <v>0</v>
      </c>
      <c r="F155" s="142">
        <f>E155/D155</f>
        <v>0</v>
      </c>
      <c r="G155" s="143"/>
    </row>
    <row r="156" spans="2:7" ht="15.75">
      <c r="B156" s="140" t="s">
        <v>242</v>
      </c>
      <c r="C156" s="145" t="s">
        <v>44</v>
      </c>
      <c r="D156" s="160">
        <v>6000000</v>
      </c>
      <c r="E156" s="141">
        <v>0</v>
      </c>
      <c r="F156" s="142">
        <f>E156/D156</f>
        <v>0</v>
      </c>
      <c r="G156" s="143"/>
    </row>
    <row r="157" spans="2:7" ht="15.75">
      <c r="B157" s="140" t="s">
        <v>243</v>
      </c>
      <c r="C157" s="140" t="s">
        <v>49</v>
      </c>
      <c r="D157" s="160">
        <v>10000000</v>
      </c>
      <c r="E157" s="141">
        <v>1359054.5</v>
      </c>
      <c r="F157" s="142">
        <f>E157/D157</f>
        <v>0.13590545</v>
      </c>
      <c r="G157" s="143"/>
    </row>
    <row r="158" spans="2:7" ht="15.75">
      <c r="B158" s="140" t="s">
        <v>244</v>
      </c>
      <c r="C158" s="140" t="s">
        <v>245</v>
      </c>
      <c r="D158" s="160">
        <v>10000000</v>
      </c>
      <c r="E158" s="141">
        <v>7941139</v>
      </c>
      <c r="F158" s="142">
        <f>E158/D158</f>
        <v>0.7941139</v>
      </c>
      <c r="G158" s="143"/>
    </row>
    <row r="159" spans="2:7" ht="15.75">
      <c r="B159" s="140" t="s">
        <v>246</v>
      </c>
      <c r="C159" s="140" t="s">
        <v>247</v>
      </c>
      <c r="D159" s="160">
        <v>7000000</v>
      </c>
      <c r="E159" s="141">
        <v>0</v>
      </c>
      <c r="F159" s="142">
        <f aca="true" t="shared" si="7" ref="F159:F170">E159/D159</f>
        <v>0</v>
      </c>
      <c r="G159" s="143"/>
    </row>
    <row r="160" spans="2:7" ht="15.75">
      <c r="B160" s="140" t="s">
        <v>246</v>
      </c>
      <c r="C160" s="140" t="s">
        <v>32</v>
      </c>
      <c r="D160" s="160">
        <v>10000000</v>
      </c>
      <c r="E160" s="141">
        <v>0</v>
      </c>
      <c r="F160" s="142">
        <f t="shared" si="7"/>
        <v>0</v>
      </c>
      <c r="G160" s="143"/>
    </row>
    <row r="161" spans="2:7" ht="15.75">
      <c r="B161" s="140" t="s">
        <v>248</v>
      </c>
      <c r="C161" s="140" t="s">
        <v>48</v>
      </c>
      <c r="D161" s="160">
        <v>7000000</v>
      </c>
      <c r="E161" s="141">
        <v>0</v>
      </c>
      <c r="F161" s="142">
        <f t="shared" si="7"/>
        <v>0</v>
      </c>
      <c r="G161" s="143"/>
    </row>
    <row r="162" spans="2:7" ht="15.75">
      <c r="B162" s="140" t="s">
        <v>29</v>
      </c>
      <c r="C162" s="140" t="s">
        <v>30</v>
      </c>
      <c r="D162" s="160">
        <v>90000000</v>
      </c>
      <c r="E162" s="141">
        <v>53414563.24</v>
      </c>
      <c r="F162" s="142">
        <f t="shared" si="7"/>
        <v>0.5934951471111112</v>
      </c>
      <c r="G162" s="143"/>
    </row>
    <row r="163" spans="2:7" ht="15.75">
      <c r="B163" s="140" t="s">
        <v>31</v>
      </c>
      <c r="C163" s="140" t="s">
        <v>32</v>
      </c>
      <c r="D163" s="160">
        <v>7200000</v>
      </c>
      <c r="E163" s="141">
        <v>0</v>
      </c>
      <c r="F163" s="142">
        <f t="shared" si="7"/>
        <v>0</v>
      </c>
      <c r="G163" s="143"/>
    </row>
    <row r="164" spans="2:7" ht="15.75">
      <c r="B164" s="140" t="s">
        <v>33</v>
      </c>
      <c r="C164" s="140" t="s">
        <v>32</v>
      </c>
      <c r="D164" s="160">
        <v>7500000</v>
      </c>
      <c r="E164" s="141">
        <v>0</v>
      </c>
      <c r="F164" s="142">
        <f t="shared" si="7"/>
        <v>0</v>
      </c>
      <c r="G164" s="143"/>
    </row>
    <row r="165" spans="2:7" ht="15.75">
      <c r="B165" s="140" t="s">
        <v>74</v>
      </c>
      <c r="C165" s="140" t="s">
        <v>47</v>
      </c>
      <c r="D165" s="160">
        <v>5000000</v>
      </c>
      <c r="E165" s="141">
        <v>0</v>
      </c>
      <c r="F165" s="142">
        <f t="shared" si="7"/>
        <v>0</v>
      </c>
      <c r="G165" s="143"/>
    </row>
    <row r="166" spans="2:7" ht="15.75">
      <c r="B166" s="155" t="s">
        <v>75</v>
      </c>
      <c r="C166" s="140" t="s">
        <v>46</v>
      </c>
      <c r="D166" s="160">
        <v>6000000</v>
      </c>
      <c r="E166" s="141">
        <v>0</v>
      </c>
      <c r="F166" s="142">
        <f t="shared" si="7"/>
        <v>0</v>
      </c>
      <c r="G166" s="143"/>
    </row>
    <row r="167" spans="2:7" ht="15.75">
      <c r="B167" s="155" t="s">
        <v>76</v>
      </c>
      <c r="C167" s="140" t="s">
        <v>32</v>
      </c>
      <c r="D167" s="160">
        <v>2009961</v>
      </c>
      <c r="E167" s="141">
        <v>0</v>
      </c>
      <c r="F167" s="142">
        <f t="shared" si="7"/>
        <v>0</v>
      </c>
      <c r="G167" s="143"/>
    </row>
    <row r="168" spans="2:7" ht="15.75">
      <c r="B168" s="155" t="s">
        <v>249</v>
      </c>
      <c r="C168" s="140" t="s">
        <v>34</v>
      </c>
      <c r="D168" s="160">
        <v>2462112</v>
      </c>
      <c r="E168" s="141">
        <v>0</v>
      </c>
      <c r="F168" s="142">
        <f t="shared" si="7"/>
        <v>0</v>
      </c>
      <c r="G168" s="143"/>
    </row>
    <row r="169" spans="2:7" ht="15.75">
      <c r="B169" s="155" t="s">
        <v>250</v>
      </c>
      <c r="C169" s="140" t="s">
        <v>251</v>
      </c>
      <c r="D169" s="160">
        <v>8000000</v>
      </c>
      <c r="E169" s="141">
        <v>0</v>
      </c>
      <c r="F169" s="142">
        <f t="shared" si="7"/>
        <v>0</v>
      </c>
      <c r="G169" s="143"/>
    </row>
    <row r="170" spans="2:7" ht="15.75">
      <c r="B170" s="147" t="s">
        <v>93</v>
      </c>
      <c r="C170" s="147"/>
      <c r="D170" s="149">
        <f>SUM(D154:D169)</f>
        <v>182672073</v>
      </c>
      <c r="E170" s="149">
        <f>SUM(E154:E169)</f>
        <v>62714756.74</v>
      </c>
      <c r="F170" s="182">
        <f t="shared" si="7"/>
        <v>0.3433187991467092</v>
      </c>
      <c r="G170" s="143"/>
    </row>
    <row r="171" spans="2:7" ht="12.75">
      <c r="B171" s="143"/>
      <c r="C171" s="143"/>
      <c r="D171" s="141"/>
      <c r="E171" s="141"/>
      <c r="F171" s="142"/>
      <c r="G171" s="143"/>
    </row>
    <row r="172" spans="2:7" ht="15">
      <c r="B172" s="159"/>
      <c r="C172" s="143"/>
      <c r="D172" s="141"/>
      <c r="E172" s="141"/>
      <c r="F172" s="142"/>
      <c r="G172" s="143"/>
    </row>
    <row r="173" spans="2:7" ht="15.75">
      <c r="B173" s="200" t="s">
        <v>252</v>
      </c>
      <c r="C173" s="201"/>
      <c r="D173" s="201"/>
      <c r="E173" s="201"/>
      <c r="F173" s="201"/>
      <c r="G173" s="202"/>
    </row>
    <row r="174" spans="2:7" ht="15.75">
      <c r="B174" s="140" t="s">
        <v>253</v>
      </c>
      <c r="C174" s="140" t="s">
        <v>254</v>
      </c>
      <c r="D174" s="141">
        <v>5000000</v>
      </c>
      <c r="E174" s="141">
        <v>4059291.25</v>
      </c>
      <c r="F174" s="142">
        <f aca="true" t="shared" si="8" ref="F174:F194">E174/D174</f>
        <v>0.81185825</v>
      </c>
      <c r="G174" s="143"/>
    </row>
    <row r="175" spans="2:7" ht="15.75">
      <c r="B175" s="140" t="s">
        <v>255</v>
      </c>
      <c r="C175" s="140" t="s">
        <v>256</v>
      </c>
      <c r="D175" s="141">
        <v>5000000</v>
      </c>
      <c r="E175" s="141">
        <v>3073959.4</v>
      </c>
      <c r="F175" s="142">
        <f t="shared" si="8"/>
        <v>0.61479188</v>
      </c>
      <c r="G175" s="143"/>
    </row>
    <row r="176" spans="2:7" ht="15.75">
      <c r="B176" s="140" t="s">
        <v>257</v>
      </c>
      <c r="C176" s="140" t="s">
        <v>49</v>
      </c>
      <c r="D176" s="141">
        <v>5000000</v>
      </c>
      <c r="E176" s="141">
        <v>0</v>
      </c>
      <c r="F176" s="142">
        <f t="shared" si="8"/>
        <v>0</v>
      </c>
      <c r="G176" s="143"/>
    </row>
    <row r="177" spans="2:7" ht="15.75">
      <c r="B177" s="140" t="s">
        <v>253</v>
      </c>
      <c r="C177" s="140" t="s">
        <v>258</v>
      </c>
      <c r="D177" s="141">
        <v>5000000</v>
      </c>
      <c r="E177" s="141">
        <v>3372409.8</v>
      </c>
      <c r="F177" s="142">
        <f t="shared" si="8"/>
        <v>0.6744819599999999</v>
      </c>
      <c r="G177" s="143"/>
    </row>
    <row r="178" spans="2:7" ht="15.75">
      <c r="B178" s="140" t="s">
        <v>259</v>
      </c>
      <c r="C178" s="140" t="s">
        <v>49</v>
      </c>
      <c r="D178" s="141">
        <v>3000000</v>
      </c>
      <c r="E178" s="141">
        <v>0</v>
      </c>
      <c r="F178" s="142">
        <f t="shared" si="8"/>
        <v>0</v>
      </c>
      <c r="G178" s="143"/>
    </row>
    <row r="179" spans="2:7" ht="15.75">
      <c r="B179" s="140" t="s">
        <v>260</v>
      </c>
      <c r="C179" s="140" t="s">
        <v>47</v>
      </c>
      <c r="D179" s="141">
        <v>5000000</v>
      </c>
      <c r="E179" s="141">
        <v>0</v>
      </c>
      <c r="F179" s="142">
        <f t="shared" si="8"/>
        <v>0</v>
      </c>
      <c r="G179" s="143"/>
    </row>
    <row r="180" spans="2:7" ht="15.75">
      <c r="B180" s="145" t="s">
        <v>253</v>
      </c>
      <c r="C180" s="140" t="s">
        <v>221</v>
      </c>
      <c r="D180" s="141">
        <v>5000000</v>
      </c>
      <c r="E180" s="141">
        <v>1364097.36</v>
      </c>
      <c r="F180" s="142">
        <f t="shared" si="8"/>
        <v>0.272819472</v>
      </c>
      <c r="G180" s="143"/>
    </row>
    <row r="181" spans="2:7" ht="15.75">
      <c r="B181" s="140" t="s">
        <v>40</v>
      </c>
      <c r="C181" s="140" t="s">
        <v>261</v>
      </c>
      <c r="D181" s="141">
        <v>5000000</v>
      </c>
      <c r="E181" s="141">
        <v>5000000</v>
      </c>
      <c r="F181" s="142">
        <f t="shared" si="8"/>
        <v>1</v>
      </c>
      <c r="G181" s="143"/>
    </row>
    <row r="182" spans="2:7" ht="15.75">
      <c r="B182" s="140" t="s">
        <v>262</v>
      </c>
      <c r="C182" s="140" t="s">
        <v>46</v>
      </c>
      <c r="D182" s="141">
        <v>29000000</v>
      </c>
      <c r="E182" s="141">
        <v>0</v>
      </c>
      <c r="F182" s="142">
        <f t="shared" si="8"/>
        <v>0</v>
      </c>
      <c r="G182" s="143"/>
    </row>
    <row r="183" spans="2:7" ht="15.75">
      <c r="B183" s="140" t="s">
        <v>263</v>
      </c>
      <c r="C183" s="140" t="s">
        <v>264</v>
      </c>
      <c r="D183" s="141">
        <v>3500000</v>
      </c>
      <c r="E183" s="141">
        <v>0</v>
      </c>
      <c r="F183" s="142">
        <f t="shared" si="8"/>
        <v>0</v>
      </c>
      <c r="G183" s="143"/>
    </row>
    <row r="184" spans="2:7" ht="15.75">
      <c r="B184" s="140" t="s">
        <v>265</v>
      </c>
      <c r="C184" s="140" t="s">
        <v>47</v>
      </c>
      <c r="D184" s="141">
        <v>14000000</v>
      </c>
      <c r="E184" s="141">
        <v>0</v>
      </c>
      <c r="F184" s="142">
        <f t="shared" si="8"/>
        <v>0</v>
      </c>
      <c r="G184" s="143"/>
    </row>
    <row r="185" spans="2:7" ht="15.75">
      <c r="B185" s="140" t="s">
        <v>266</v>
      </c>
      <c r="C185" s="140" t="s">
        <v>46</v>
      </c>
      <c r="D185" s="141">
        <v>1500000</v>
      </c>
      <c r="E185" s="141">
        <v>0</v>
      </c>
      <c r="F185" s="142">
        <f t="shared" si="8"/>
        <v>0</v>
      </c>
      <c r="G185" s="143"/>
    </row>
    <row r="186" spans="2:7" ht="15.75">
      <c r="B186" s="140" t="s">
        <v>267</v>
      </c>
      <c r="C186" s="140" t="s">
        <v>268</v>
      </c>
      <c r="D186" s="141">
        <v>750000</v>
      </c>
      <c r="E186" s="141">
        <v>712000</v>
      </c>
      <c r="F186" s="142">
        <f t="shared" si="8"/>
        <v>0.9493333333333334</v>
      </c>
      <c r="G186" s="143"/>
    </row>
    <row r="187" spans="2:7" ht="15.75">
      <c r="B187" s="140" t="s">
        <v>269</v>
      </c>
      <c r="C187" s="140" t="s">
        <v>270</v>
      </c>
      <c r="D187" s="141">
        <v>250000</v>
      </c>
      <c r="E187" s="141">
        <v>0</v>
      </c>
      <c r="F187" s="142">
        <f t="shared" si="8"/>
        <v>0</v>
      </c>
      <c r="G187" s="143"/>
    </row>
    <row r="188" spans="2:7" ht="15.75">
      <c r="B188" s="140" t="s">
        <v>271</v>
      </c>
      <c r="C188" s="140" t="s">
        <v>272</v>
      </c>
      <c r="D188" s="141">
        <v>1500000</v>
      </c>
      <c r="E188" s="141">
        <v>0</v>
      </c>
      <c r="F188" s="142">
        <f t="shared" si="8"/>
        <v>0</v>
      </c>
      <c r="G188" s="143"/>
    </row>
    <row r="189" spans="2:7" ht="15.75">
      <c r="B189" s="140" t="s">
        <v>273</v>
      </c>
      <c r="C189" s="140" t="s">
        <v>163</v>
      </c>
      <c r="D189" s="141">
        <v>500000</v>
      </c>
      <c r="E189" s="141">
        <v>500000</v>
      </c>
      <c r="F189" s="142">
        <f t="shared" si="8"/>
        <v>1</v>
      </c>
      <c r="G189" s="143"/>
    </row>
    <row r="190" spans="2:7" ht="15.75">
      <c r="B190" s="140" t="s">
        <v>274</v>
      </c>
      <c r="C190" s="140" t="s">
        <v>216</v>
      </c>
      <c r="D190" s="141">
        <v>2000000</v>
      </c>
      <c r="E190" s="141">
        <v>0</v>
      </c>
      <c r="F190" s="142">
        <f t="shared" si="8"/>
        <v>0</v>
      </c>
      <c r="G190" s="143"/>
    </row>
    <row r="191" spans="2:7" ht="15.75">
      <c r="B191" s="140" t="s">
        <v>275</v>
      </c>
      <c r="C191" s="140" t="s">
        <v>38</v>
      </c>
      <c r="D191" s="141">
        <v>5000000</v>
      </c>
      <c r="E191" s="141">
        <v>5000000</v>
      </c>
      <c r="F191" s="142">
        <f t="shared" si="8"/>
        <v>1</v>
      </c>
      <c r="G191" s="143"/>
    </row>
    <row r="192" spans="2:7" ht="15.75">
      <c r="B192" s="140" t="s">
        <v>39</v>
      </c>
      <c r="C192" s="140" t="s">
        <v>178</v>
      </c>
      <c r="D192" s="141">
        <v>3000000</v>
      </c>
      <c r="E192" s="141">
        <v>2994120</v>
      </c>
      <c r="F192" s="142">
        <f t="shared" si="8"/>
        <v>0.99804</v>
      </c>
      <c r="G192" s="143"/>
    </row>
    <row r="193" spans="2:7" ht="15.75">
      <c r="B193" s="140" t="s">
        <v>39</v>
      </c>
      <c r="C193" s="140" t="s">
        <v>276</v>
      </c>
      <c r="D193" s="141">
        <v>3000000</v>
      </c>
      <c r="E193" s="141">
        <v>936909</v>
      </c>
      <c r="F193" s="142">
        <f t="shared" si="8"/>
        <v>0.312303</v>
      </c>
      <c r="G193" s="143"/>
    </row>
    <row r="194" spans="2:7" ht="15.75">
      <c r="B194" s="140" t="s">
        <v>39</v>
      </c>
      <c r="C194" s="140" t="s">
        <v>43</v>
      </c>
      <c r="D194" s="141">
        <v>4000000</v>
      </c>
      <c r="E194" s="141">
        <v>0</v>
      </c>
      <c r="F194" s="142">
        <f t="shared" si="8"/>
        <v>0</v>
      </c>
      <c r="G194" s="143"/>
    </row>
    <row r="195" spans="2:7" ht="15.75">
      <c r="B195" s="140" t="s">
        <v>277</v>
      </c>
      <c r="C195" s="140" t="s">
        <v>38</v>
      </c>
      <c r="D195" s="141">
        <v>14040000</v>
      </c>
      <c r="E195" s="141">
        <v>14040000</v>
      </c>
      <c r="F195" s="142">
        <f>E195/D195</f>
        <v>1</v>
      </c>
      <c r="G195" s="143"/>
    </row>
    <row r="196" spans="2:7" ht="15.75">
      <c r="B196" s="140" t="s">
        <v>42</v>
      </c>
      <c r="C196" s="140" t="s">
        <v>38</v>
      </c>
      <c r="D196" s="141">
        <v>4756840</v>
      </c>
      <c r="E196" s="141">
        <v>4756840.45</v>
      </c>
      <c r="F196" s="142">
        <f>E196/D196</f>
        <v>1.0000000946006173</v>
      </c>
      <c r="G196" s="143"/>
    </row>
    <row r="197" spans="2:7" ht="15.75">
      <c r="B197" s="147" t="s">
        <v>93</v>
      </c>
      <c r="C197" s="147"/>
      <c r="D197" s="149">
        <f>SUM(D174:D196)</f>
        <v>124796840</v>
      </c>
      <c r="E197" s="149">
        <f>SUM(E174:E196)</f>
        <v>45809627.260000005</v>
      </c>
      <c r="F197" s="182">
        <f>E197/D197</f>
        <v>0.36707361548577677</v>
      </c>
      <c r="G197" s="143"/>
    </row>
    <row r="198" spans="2:7" ht="15.75">
      <c r="B198" s="194" t="s">
        <v>278</v>
      </c>
      <c r="C198" s="195"/>
      <c r="D198" s="195"/>
      <c r="E198" s="195"/>
      <c r="F198" s="195"/>
      <c r="G198" s="196"/>
    </row>
    <row r="199" spans="2:7" ht="15.75">
      <c r="B199" s="140" t="s">
        <v>279</v>
      </c>
      <c r="C199" s="140" t="s">
        <v>47</v>
      </c>
      <c r="D199" s="141">
        <v>581390.08</v>
      </c>
      <c r="E199" s="141">
        <v>0</v>
      </c>
      <c r="F199" s="142"/>
      <c r="G199" s="143"/>
    </row>
    <row r="200" spans="2:7" ht="15.75">
      <c r="B200" s="140" t="s">
        <v>53</v>
      </c>
      <c r="C200" s="140" t="s">
        <v>280</v>
      </c>
      <c r="D200" s="141">
        <v>3000000</v>
      </c>
      <c r="E200" s="141">
        <v>0</v>
      </c>
      <c r="F200" s="142"/>
      <c r="G200" s="143"/>
    </row>
    <row r="201" spans="2:7" ht="15.75">
      <c r="B201" s="140" t="s">
        <v>54</v>
      </c>
      <c r="C201" s="140" t="s">
        <v>43</v>
      </c>
      <c r="D201" s="141">
        <v>1000000</v>
      </c>
      <c r="E201" s="141">
        <v>0</v>
      </c>
      <c r="F201" s="142"/>
      <c r="G201" s="143"/>
    </row>
    <row r="202" spans="2:7" ht="15.75">
      <c r="B202" s="140" t="s">
        <v>54</v>
      </c>
      <c r="C202" s="140" t="s">
        <v>45</v>
      </c>
      <c r="D202" s="141">
        <v>1000000</v>
      </c>
      <c r="E202" s="141">
        <v>0</v>
      </c>
      <c r="F202" s="142"/>
      <c r="G202" s="143"/>
    </row>
    <row r="203" spans="2:7" ht="15.75">
      <c r="B203" s="140" t="s">
        <v>281</v>
      </c>
      <c r="C203" s="140" t="s">
        <v>163</v>
      </c>
      <c r="D203" s="141">
        <v>26000000</v>
      </c>
      <c r="E203" s="141">
        <v>12065565.2</v>
      </c>
      <c r="F203" s="142">
        <f>E203/D203</f>
        <v>0.4640602</v>
      </c>
      <c r="G203" s="143"/>
    </row>
    <row r="204" spans="2:7" ht="15.75">
      <c r="B204" s="147" t="s">
        <v>93</v>
      </c>
      <c r="C204" s="147"/>
      <c r="D204" s="149">
        <f>SUM(D199:D203)</f>
        <v>31581390.08</v>
      </c>
      <c r="E204" s="149">
        <f>SUM(E199:E203)</f>
        <v>12065565.2</v>
      </c>
      <c r="F204" s="182">
        <f>SUM(F199:F203)</f>
        <v>0.4640602</v>
      </c>
      <c r="G204" s="143"/>
    </row>
    <row r="205" spans="2:7" ht="15.75">
      <c r="B205" s="194" t="s">
        <v>68</v>
      </c>
      <c r="C205" s="195"/>
      <c r="D205" s="195"/>
      <c r="E205" s="195"/>
      <c r="F205" s="195"/>
      <c r="G205" s="196"/>
    </row>
    <row r="206" spans="2:7" ht="15.75">
      <c r="B206" s="140" t="s">
        <v>282</v>
      </c>
      <c r="C206" s="140" t="s">
        <v>283</v>
      </c>
      <c r="D206" s="153">
        <v>10000000</v>
      </c>
      <c r="E206" s="141">
        <v>8889400</v>
      </c>
      <c r="F206" s="142">
        <f aca="true" t="shared" si="9" ref="F206:F214">E206/D206</f>
        <v>0.88894</v>
      </c>
      <c r="G206" s="143"/>
    </row>
    <row r="207" spans="2:7" ht="15.75">
      <c r="B207" s="140" t="s">
        <v>284</v>
      </c>
      <c r="C207" s="140" t="s">
        <v>38</v>
      </c>
      <c r="D207" s="153">
        <v>2000000</v>
      </c>
      <c r="E207" s="141">
        <v>0</v>
      </c>
      <c r="F207" s="142">
        <f t="shared" si="9"/>
        <v>0</v>
      </c>
      <c r="G207" s="143"/>
    </row>
    <row r="208" spans="2:7" ht="15.75">
      <c r="B208" s="140" t="s">
        <v>285</v>
      </c>
      <c r="C208" s="145" t="s">
        <v>286</v>
      </c>
      <c r="D208" s="146">
        <v>2000000</v>
      </c>
      <c r="E208" s="141">
        <v>0</v>
      </c>
      <c r="F208" s="142">
        <f t="shared" si="9"/>
        <v>0</v>
      </c>
      <c r="G208" s="143"/>
    </row>
    <row r="209" spans="2:7" ht="15.75">
      <c r="B209" s="140" t="s">
        <v>287</v>
      </c>
      <c r="C209" s="140" t="s">
        <v>288</v>
      </c>
      <c r="D209" s="146">
        <v>1500000</v>
      </c>
      <c r="E209" s="141">
        <v>0</v>
      </c>
      <c r="F209" s="142">
        <f t="shared" si="9"/>
        <v>0</v>
      </c>
      <c r="G209" s="143"/>
    </row>
    <row r="210" spans="2:7" ht="15.75">
      <c r="B210" s="140" t="s">
        <v>285</v>
      </c>
      <c r="C210" s="145" t="s">
        <v>289</v>
      </c>
      <c r="D210" s="146">
        <v>5000000</v>
      </c>
      <c r="E210" s="141">
        <v>0</v>
      </c>
      <c r="F210" s="142">
        <f t="shared" si="9"/>
        <v>0</v>
      </c>
      <c r="G210" s="143"/>
    </row>
    <row r="211" spans="2:7" ht="15.75">
      <c r="B211" s="140" t="s">
        <v>282</v>
      </c>
      <c r="C211" s="140" t="s">
        <v>109</v>
      </c>
      <c r="D211" s="146">
        <v>5000000</v>
      </c>
      <c r="E211" s="141">
        <v>3870000</v>
      </c>
      <c r="F211" s="142">
        <f t="shared" si="9"/>
        <v>0.774</v>
      </c>
      <c r="G211" s="143"/>
    </row>
    <row r="212" spans="2:7" ht="15.75">
      <c r="B212" s="140" t="s">
        <v>290</v>
      </c>
      <c r="C212" s="140" t="s">
        <v>291</v>
      </c>
      <c r="D212" s="187">
        <v>11521643</v>
      </c>
      <c r="E212" s="141">
        <v>0</v>
      </c>
      <c r="F212" s="142">
        <f t="shared" si="9"/>
        <v>0</v>
      </c>
      <c r="G212" s="143"/>
    </row>
    <row r="213" spans="2:7" ht="15.75">
      <c r="B213" s="140" t="s">
        <v>292</v>
      </c>
      <c r="C213" s="140" t="s">
        <v>293</v>
      </c>
      <c r="D213" s="187">
        <v>76560</v>
      </c>
      <c r="E213" s="141">
        <v>76560</v>
      </c>
      <c r="F213" s="142">
        <f t="shared" si="9"/>
        <v>1</v>
      </c>
      <c r="G213" s="143"/>
    </row>
    <row r="214" spans="2:7" ht="15.75">
      <c r="B214" s="147" t="s">
        <v>93</v>
      </c>
      <c r="C214" s="147"/>
      <c r="D214" s="149">
        <f>SUM(D206:D213)</f>
        <v>37098203</v>
      </c>
      <c r="E214" s="149">
        <f>SUM(E206:E213)</f>
        <v>12835960</v>
      </c>
      <c r="F214" s="182">
        <f t="shared" si="9"/>
        <v>0.3459995083858914</v>
      </c>
      <c r="G214" s="143"/>
    </row>
    <row r="215" spans="2:7" ht="12.75">
      <c r="B215" s="143"/>
      <c r="C215" s="143"/>
      <c r="D215" s="141"/>
      <c r="E215" s="141"/>
      <c r="F215" s="142"/>
      <c r="G215" s="143"/>
    </row>
    <row r="216" spans="2:7" ht="15">
      <c r="B216" s="159"/>
      <c r="C216" s="143"/>
      <c r="D216" s="141"/>
      <c r="E216" s="141"/>
      <c r="F216" s="142"/>
      <c r="G216" s="143"/>
    </row>
    <row r="217" spans="2:7" ht="15.75">
      <c r="B217" s="194" t="s">
        <v>294</v>
      </c>
      <c r="C217" s="195"/>
      <c r="D217" s="195"/>
      <c r="E217" s="195"/>
      <c r="F217" s="195"/>
      <c r="G217" s="196"/>
    </row>
    <row r="218" spans="2:7" ht="15.75">
      <c r="B218" s="140" t="s">
        <v>295</v>
      </c>
      <c r="C218" s="140" t="s">
        <v>34</v>
      </c>
      <c r="D218" s="161">
        <v>4550000</v>
      </c>
      <c r="E218" s="141">
        <v>4295634</v>
      </c>
      <c r="F218" s="142">
        <f aca="true" t="shared" si="10" ref="F218:F237">E218/D218</f>
        <v>0.9440953846153847</v>
      </c>
      <c r="G218" s="143"/>
    </row>
    <row r="219" spans="2:7" ht="15.75">
      <c r="B219" s="140" t="s">
        <v>296</v>
      </c>
      <c r="C219" s="140" t="s">
        <v>43</v>
      </c>
      <c r="D219" s="161">
        <v>6000000</v>
      </c>
      <c r="E219" s="141">
        <v>5973735</v>
      </c>
      <c r="F219" s="142">
        <f t="shared" si="10"/>
        <v>0.9956225</v>
      </c>
      <c r="G219" s="143"/>
    </row>
    <row r="220" spans="2:7" ht="15.75">
      <c r="B220" s="140" t="s">
        <v>297</v>
      </c>
      <c r="C220" s="140" t="s">
        <v>43</v>
      </c>
      <c r="D220" s="161">
        <v>17000000</v>
      </c>
      <c r="E220" s="141">
        <v>6170805.6</v>
      </c>
      <c r="F220" s="142">
        <f t="shared" si="10"/>
        <v>0.3629885647058823</v>
      </c>
      <c r="G220" s="143"/>
    </row>
    <row r="221" spans="2:7" ht="15.75">
      <c r="B221" s="140" t="s">
        <v>298</v>
      </c>
      <c r="C221" s="140" t="s">
        <v>44</v>
      </c>
      <c r="D221" s="161">
        <v>5000000</v>
      </c>
      <c r="E221" s="141">
        <v>4708029</v>
      </c>
      <c r="F221" s="142">
        <f t="shared" si="10"/>
        <v>0.9416058</v>
      </c>
      <c r="G221" s="143"/>
    </row>
    <row r="222" spans="2:7" ht="15.75">
      <c r="B222" s="140" t="s">
        <v>299</v>
      </c>
      <c r="C222" s="145" t="s">
        <v>300</v>
      </c>
      <c r="D222" s="161">
        <v>5000000</v>
      </c>
      <c r="E222" s="141">
        <v>0</v>
      </c>
      <c r="F222" s="142">
        <f t="shared" si="10"/>
        <v>0</v>
      </c>
      <c r="G222" s="143"/>
    </row>
    <row r="223" spans="2:7" ht="15.75">
      <c r="B223" s="140" t="s">
        <v>301</v>
      </c>
      <c r="C223" s="145" t="s">
        <v>32</v>
      </c>
      <c r="D223" s="161">
        <v>10000000</v>
      </c>
      <c r="E223" s="141">
        <v>4880664</v>
      </c>
      <c r="F223" s="142">
        <f t="shared" si="10"/>
        <v>0.4880664</v>
      </c>
      <c r="G223" s="143"/>
    </row>
    <row r="224" spans="2:7" ht="15.75">
      <c r="B224" s="140" t="s">
        <v>302</v>
      </c>
      <c r="C224" s="145" t="s">
        <v>47</v>
      </c>
      <c r="D224" s="161">
        <v>31900000</v>
      </c>
      <c r="E224" s="141">
        <v>31900000</v>
      </c>
      <c r="F224" s="142">
        <f t="shared" si="10"/>
        <v>1</v>
      </c>
      <c r="G224" s="143"/>
    </row>
    <row r="225" spans="2:7" ht="15.75">
      <c r="B225" s="140" t="s">
        <v>303</v>
      </c>
      <c r="C225" s="145" t="s">
        <v>157</v>
      </c>
      <c r="D225" s="161">
        <v>5864936.8</v>
      </c>
      <c r="E225" s="141">
        <v>5415045</v>
      </c>
      <c r="F225" s="142">
        <f t="shared" si="10"/>
        <v>0.9232912791148917</v>
      </c>
      <c r="G225" s="143"/>
    </row>
    <row r="226" spans="2:7" ht="15.75">
      <c r="B226" s="140" t="s">
        <v>304</v>
      </c>
      <c r="C226" s="145" t="s">
        <v>157</v>
      </c>
      <c r="D226" s="161">
        <v>8086661.6</v>
      </c>
      <c r="E226" s="141">
        <v>7498623</v>
      </c>
      <c r="F226" s="142">
        <f t="shared" si="10"/>
        <v>0.927282897555649</v>
      </c>
      <c r="G226" s="143"/>
    </row>
    <row r="227" spans="2:7" ht="15.75">
      <c r="B227" s="140" t="s">
        <v>305</v>
      </c>
      <c r="C227" s="145" t="s">
        <v>32</v>
      </c>
      <c r="D227" s="161">
        <v>8755580.24</v>
      </c>
      <c r="E227" s="141"/>
      <c r="F227" s="142">
        <f t="shared" si="10"/>
        <v>0</v>
      </c>
      <c r="G227" s="143"/>
    </row>
    <row r="228" spans="2:7" ht="15.75">
      <c r="B228" s="140" t="s">
        <v>306</v>
      </c>
      <c r="C228" s="145" t="s">
        <v>32</v>
      </c>
      <c r="D228" s="161">
        <v>9844838.8</v>
      </c>
      <c r="E228" s="141">
        <v>9783788</v>
      </c>
      <c r="F228" s="142">
        <f t="shared" si="10"/>
        <v>0.9937986998832321</v>
      </c>
      <c r="G228" s="143"/>
    </row>
    <row r="229" spans="2:7" ht="15.75">
      <c r="B229" s="140" t="s">
        <v>307</v>
      </c>
      <c r="C229" s="145" t="s">
        <v>32</v>
      </c>
      <c r="D229" s="161">
        <v>7930920</v>
      </c>
      <c r="E229" s="141">
        <v>7323223</v>
      </c>
      <c r="F229" s="142">
        <f t="shared" si="10"/>
        <v>0.9233762287351278</v>
      </c>
      <c r="G229" s="143"/>
    </row>
    <row r="230" spans="2:7" ht="15.75">
      <c r="B230" s="140" t="s">
        <v>308</v>
      </c>
      <c r="C230" s="145" t="s">
        <v>44</v>
      </c>
      <c r="D230" s="161">
        <v>8426416.32</v>
      </c>
      <c r="E230" s="141">
        <v>8399355</v>
      </c>
      <c r="F230" s="142">
        <f t="shared" si="10"/>
        <v>0.9967885137676179</v>
      </c>
      <c r="G230" s="143"/>
    </row>
    <row r="231" spans="2:7" ht="15.75">
      <c r="B231" s="140" t="s">
        <v>309</v>
      </c>
      <c r="C231" s="145" t="s">
        <v>44</v>
      </c>
      <c r="D231" s="161">
        <v>3637365.6</v>
      </c>
      <c r="E231" s="141"/>
      <c r="F231" s="142">
        <f t="shared" si="10"/>
        <v>0</v>
      </c>
      <c r="G231" s="143"/>
    </row>
    <row r="232" spans="2:7" ht="15.75">
      <c r="B232" s="140" t="s">
        <v>310</v>
      </c>
      <c r="C232" s="145" t="s">
        <v>45</v>
      </c>
      <c r="D232" s="161">
        <v>8479659.76</v>
      </c>
      <c r="E232" s="141">
        <v>8461216</v>
      </c>
      <c r="F232" s="142">
        <f t="shared" si="10"/>
        <v>0.9978249410327756</v>
      </c>
      <c r="G232" s="143"/>
    </row>
    <row r="233" spans="2:7" ht="15.75">
      <c r="B233" s="140" t="s">
        <v>311</v>
      </c>
      <c r="C233" s="145" t="s">
        <v>46</v>
      </c>
      <c r="D233" s="161">
        <v>6716718.72</v>
      </c>
      <c r="E233" s="141"/>
      <c r="F233" s="142">
        <f t="shared" si="10"/>
        <v>0</v>
      </c>
      <c r="G233" s="143"/>
    </row>
    <row r="234" spans="2:7" ht="15.75">
      <c r="B234" s="140" t="s">
        <v>312</v>
      </c>
      <c r="C234" s="145" t="s">
        <v>43</v>
      </c>
      <c r="D234" s="161">
        <v>5926220.76</v>
      </c>
      <c r="E234" s="141">
        <f>6151896</f>
        <v>6151896</v>
      </c>
      <c r="F234" s="142">
        <f t="shared" si="10"/>
        <v>1.0380808021063326</v>
      </c>
      <c r="G234" s="143"/>
    </row>
    <row r="235" spans="2:7" ht="15.75">
      <c r="B235" s="140" t="s">
        <v>313</v>
      </c>
      <c r="C235" s="145" t="s">
        <v>314</v>
      </c>
      <c r="D235" s="161">
        <v>37928165</v>
      </c>
      <c r="E235" s="141"/>
      <c r="F235" s="142">
        <f t="shared" si="10"/>
        <v>0</v>
      </c>
      <c r="G235" s="143"/>
    </row>
    <row r="236" spans="2:7" ht="15.75">
      <c r="B236" s="140" t="s">
        <v>35</v>
      </c>
      <c r="C236" s="145" t="s">
        <v>36</v>
      </c>
      <c r="D236" s="161">
        <v>10000000</v>
      </c>
      <c r="E236" s="141"/>
      <c r="F236" s="142">
        <f t="shared" si="10"/>
        <v>0</v>
      </c>
      <c r="G236" s="143"/>
    </row>
    <row r="237" spans="2:7" ht="15.75">
      <c r="B237" s="140" t="s">
        <v>37</v>
      </c>
      <c r="C237" s="145" t="s">
        <v>109</v>
      </c>
      <c r="D237" s="161">
        <v>38000000</v>
      </c>
      <c r="E237" s="141">
        <v>4985961</v>
      </c>
      <c r="F237" s="142">
        <f t="shared" si="10"/>
        <v>0.1312095</v>
      </c>
      <c r="G237" s="143"/>
    </row>
    <row r="238" spans="2:7" ht="15.75">
      <c r="B238" s="203" t="s">
        <v>315</v>
      </c>
      <c r="C238" s="145" t="s">
        <v>316</v>
      </c>
      <c r="D238" s="161">
        <v>7246044</v>
      </c>
      <c r="E238" s="162">
        <v>7246044</v>
      </c>
      <c r="F238" s="142">
        <f>E238/D238</f>
        <v>1</v>
      </c>
      <c r="G238" s="143" t="s">
        <v>362</v>
      </c>
    </row>
    <row r="239" spans="2:7" ht="15.75">
      <c r="B239" s="203"/>
      <c r="C239" s="145" t="s">
        <v>317</v>
      </c>
      <c r="D239" s="161">
        <v>11950236</v>
      </c>
      <c r="E239" s="163">
        <v>14604164</v>
      </c>
      <c r="F239" s="142">
        <f>E239/D239</f>
        <v>1.2220816392245308</v>
      </c>
      <c r="G239" s="143" t="s">
        <v>362</v>
      </c>
    </row>
    <row r="240" spans="2:7" ht="15.75">
      <c r="B240" s="203"/>
      <c r="C240" s="140" t="s">
        <v>38</v>
      </c>
      <c r="D240" s="161">
        <v>4632525</v>
      </c>
      <c r="E240" s="141"/>
      <c r="F240" s="142"/>
      <c r="G240" s="143"/>
    </row>
    <row r="241" spans="2:7" ht="15.75">
      <c r="B241" s="147" t="s">
        <v>93</v>
      </c>
      <c r="C241" s="147"/>
      <c r="D241" s="149">
        <f>SUM(D218:D240)</f>
        <v>262876288.59999996</v>
      </c>
      <c r="E241" s="149">
        <f>SUM(E218:E240)</f>
        <v>137798182.6</v>
      </c>
      <c r="F241" s="182">
        <f>E241/D241</f>
        <v>0.5241940356578817</v>
      </c>
      <c r="G241" s="143"/>
    </row>
    <row r="242" spans="2:7" ht="15.75">
      <c r="B242" s="194" t="s">
        <v>318</v>
      </c>
      <c r="C242" s="195"/>
      <c r="D242" s="195"/>
      <c r="E242" s="195"/>
      <c r="F242" s="195"/>
      <c r="G242" s="196"/>
    </row>
    <row r="243" spans="2:7" ht="15.75">
      <c r="B243" s="140" t="s">
        <v>319</v>
      </c>
      <c r="C243" s="140" t="s">
        <v>320</v>
      </c>
      <c r="D243" s="146">
        <v>50000000</v>
      </c>
      <c r="E243" s="141"/>
      <c r="F243" s="142">
        <f>E243/D243</f>
        <v>0</v>
      </c>
      <c r="G243" s="143"/>
    </row>
    <row r="244" spans="2:7" ht="15.75">
      <c r="B244" s="140" t="s">
        <v>319</v>
      </c>
      <c r="C244" s="140" t="s">
        <v>46</v>
      </c>
      <c r="D244" s="146">
        <v>48247400</v>
      </c>
      <c r="E244" s="141">
        <v>14374862.6</v>
      </c>
      <c r="F244" s="142">
        <f>E244/D244</f>
        <v>0.29794066830544236</v>
      </c>
      <c r="G244" s="143"/>
    </row>
    <row r="245" spans="2:7" ht="15.75">
      <c r="B245" s="147" t="s">
        <v>93</v>
      </c>
      <c r="C245" s="147"/>
      <c r="D245" s="148">
        <f>SUM(D243:D244)</f>
        <v>98247400</v>
      </c>
      <c r="E245" s="148">
        <f>SUM(E243:E244)</f>
        <v>14374862.6</v>
      </c>
      <c r="F245" s="148">
        <f>SUM(F243:F244)</f>
        <v>0.29794066830544236</v>
      </c>
      <c r="G245" s="143"/>
    </row>
    <row r="246" spans="2:7" ht="15.75">
      <c r="B246" s="186" t="s">
        <v>321</v>
      </c>
      <c r="C246" s="186"/>
      <c r="D246" s="149">
        <f>D245+D241+D214+D204+D197+D170+D150+D133+D119+D72+D50+D28+D19+D14</f>
        <v>1885377010.6799998</v>
      </c>
      <c r="E246" s="149">
        <f>E245+E241+E214+E204+E197+E170+E150+E133+E119+E72+E50+E28+E19+E14</f>
        <v>767407551.56</v>
      </c>
      <c r="F246" s="142">
        <f>E246/D246</f>
        <v>0.40703135087195036</v>
      </c>
      <c r="G246" s="143"/>
    </row>
    <row r="247" spans="2:3" ht="15">
      <c r="B247" s="60"/>
      <c r="C247"/>
    </row>
    <row r="248" spans="2:3" ht="15">
      <c r="B248" s="60"/>
      <c r="C248"/>
    </row>
    <row r="249" spans="2:3" ht="15">
      <c r="B249" s="60"/>
      <c r="C249" s="164"/>
    </row>
    <row r="250" spans="2:3" ht="15">
      <c r="B250" s="60"/>
      <c r="C250"/>
    </row>
    <row r="251" spans="2:3" ht="15">
      <c r="B251" s="60"/>
      <c r="C251"/>
    </row>
    <row r="252" spans="2:3" ht="15">
      <c r="B252" s="60"/>
      <c r="C252"/>
    </row>
    <row r="253" spans="2:3" ht="15">
      <c r="B253" s="60"/>
      <c r="C253"/>
    </row>
    <row r="254" spans="2:3" ht="15">
      <c r="B254" s="60"/>
      <c r="C254"/>
    </row>
    <row r="255" spans="2:3" ht="15">
      <c r="B255" s="60"/>
      <c r="C255"/>
    </row>
    <row r="256" spans="2:3" ht="15">
      <c r="B256" s="60"/>
      <c r="C256"/>
    </row>
    <row r="257" spans="2:3" ht="15">
      <c r="B257" s="60"/>
      <c r="C257"/>
    </row>
    <row r="258" spans="2:3" ht="15">
      <c r="B258" s="60"/>
      <c r="C258"/>
    </row>
    <row r="259" spans="2:3" ht="15">
      <c r="B259" s="60"/>
      <c r="C259"/>
    </row>
    <row r="260" spans="2:3" ht="15">
      <c r="B260" s="60"/>
      <c r="C260"/>
    </row>
  </sheetData>
  <sheetProtection/>
  <mergeCells count="18">
    <mergeCell ref="B242:G242"/>
    <mergeCell ref="B238:B240"/>
    <mergeCell ref="B67:B70"/>
    <mergeCell ref="B73:G73"/>
    <mergeCell ref="B122:G122"/>
    <mergeCell ref="B136:G136"/>
    <mergeCell ref="B153:G153"/>
    <mergeCell ref="B173:G173"/>
    <mergeCell ref="B198:G198"/>
    <mergeCell ref="B205:G205"/>
    <mergeCell ref="B217:G217"/>
    <mergeCell ref="B2:F2"/>
    <mergeCell ref="B30:C30"/>
    <mergeCell ref="B5:G5"/>
    <mergeCell ref="B15:G15"/>
    <mergeCell ref="B20:G20"/>
    <mergeCell ref="B29:G29"/>
    <mergeCell ref="B51:G5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B1">
      <selection activeCell="E16" sqref="E16"/>
    </sheetView>
  </sheetViews>
  <sheetFormatPr defaultColWidth="9.140625" defaultRowHeight="12.75"/>
  <cols>
    <col min="1" max="1" width="4.140625" style="0" bestFit="1" customWidth="1"/>
    <col min="2" max="2" width="42.140625" style="0" bestFit="1" customWidth="1"/>
    <col min="3" max="3" width="17.8515625" style="0" bestFit="1" customWidth="1"/>
    <col min="4" max="4" width="112.28125" style="0" bestFit="1" customWidth="1"/>
    <col min="5" max="5" width="18.140625" style="131" customWidth="1"/>
  </cols>
  <sheetData>
    <row r="1" spans="1:5" ht="12.75">
      <c r="A1" s="205" t="s">
        <v>333</v>
      </c>
      <c r="B1" s="205"/>
      <c r="C1" s="205"/>
      <c r="D1" s="205"/>
      <c r="E1" s="205"/>
    </row>
    <row r="2" spans="1:5" s="137" customFormat="1" ht="12.75">
      <c r="A2" s="135" t="s">
        <v>331</v>
      </c>
      <c r="B2" s="135" t="s">
        <v>327</v>
      </c>
      <c r="C2" s="135" t="s">
        <v>328</v>
      </c>
      <c r="D2" s="135" t="s">
        <v>329</v>
      </c>
      <c r="E2" s="136" t="s">
        <v>330</v>
      </c>
    </row>
    <row r="3" spans="1:5" ht="12.75">
      <c r="A3" s="132">
        <v>1</v>
      </c>
      <c r="B3" s="132" t="s">
        <v>344</v>
      </c>
      <c r="C3" s="132" t="s">
        <v>336</v>
      </c>
      <c r="D3" s="132" t="s">
        <v>345</v>
      </c>
      <c r="E3" s="133">
        <v>262145.55</v>
      </c>
    </row>
    <row r="4" spans="1:5" ht="12.75">
      <c r="A4" s="132">
        <v>2</v>
      </c>
      <c r="B4" s="132" t="s">
        <v>335</v>
      </c>
      <c r="C4" s="132" t="s">
        <v>278</v>
      </c>
      <c r="D4" s="132" t="s">
        <v>337</v>
      </c>
      <c r="E4" s="133">
        <v>1250642.4</v>
      </c>
    </row>
    <row r="5" spans="1:5" ht="12.75">
      <c r="A5" s="132">
        <v>3</v>
      </c>
      <c r="B5" s="132" t="s">
        <v>338</v>
      </c>
      <c r="C5" s="132" t="s">
        <v>278</v>
      </c>
      <c r="D5" s="132" t="s">
        <v>339</v>
      </c>
      <c r="E5" s="133">
        <v>4055500</v>
      </c>
    </row>
    <row r="6" spans="1:5" ht="12.75">
      <c r="A6" s="132">
        <v>4</v>
      </c>
      <c r="B6" s="132" t="s">
        <v>340</v>
      </c>
      <c r="C6" s="132" t="s">
        <v>336</v>
      </c>
      <c r="D6" s="132" t="s">
        <v>341</v>
      </c>
      <c r="E6" s="133">
        <v>191980</v>
      </c>
    </row>
    <row r="7" spans="1:5" ht="12.75">
      <c r="A7" s="132">
        <v>5</v>
      </c>
      <c r="B7" s="132" t="s">
        <v>342</v>
      </c>
      <c r="C7" s="132" t="s">
        <v>336</v>
      </c>
      <c r="D7" s="132" t="s">
        <v>343</v>
      </c>
      <c r="E7" s="133">
        <v>1259545.4</v>
      </c>
    </row>
    <row r="8" spans="1:5" ht="12.75">
      <c r="A8" s="132">
        <v>6</v>
      </c>
      <c r="B8" s="132" t="s">
        <v>342</v>
      </c>
      <c r="C8" s="132" t="s">
        <v>336</v>
      </c>
      <c r="D8" s="132" t="s">
        <v>346</v>
      </c>
      <c r="E8" s="133">
        <v>249724.8</v>
      </c>
    </row>
    <row r="9" spans="1:5" ht="12.75">
      <c r="A9" s="132">
        <v>7</v>
      </c>
      <c r="B9" s="132" t="s">
        <v>347</v>
      </c>
      <c r="C9" s="132" t="s">
        <v>332</v>
      </c>
      <c r="D9" s="132" t="s">
        <v>348</v>
      </c>
      <c r="E9" s="133">
        <v>4867447</v>
      </c>
    </row>
    <row r="10" spans="1:5" ht="12.75">
      <c r="A10" s="132">
        <v>8</v>
      </c>
      <c r="B10" s="132" t="s">
        <v>349</v>
      </c>
      <c r="C10" s="132" t="s">
        <v>350</v>
      </c>
      <c r="D10" s="132" t="s">
        <v>351</v>
      </c>
      <c r="E10" s="133">
        <v>27793987</v>
      </c>
    </row>
    <row r="11" spans="1:5" ht="12.75">
      <c r="A11" s="132">
        <v>9</v>
      </c>
      <c r="B11" s="132" t="s">
        <v>352</v>
      </c>
      <c r="C11" s="132" t="s">
        <v>336</v>
      </c>
      <c r="D11" s="132" t="s">
        <v>353</v>
      </c>
      <c r="E11" s="133">
        <v>2891068</v>
      </c>
    </row>
    <row r="12" spans="1:5" ht="12.75">
      <c r="A12" s="132">
        <v>10</v>
      </c>
      <c r="B12" s="132" t="s">
        <v>354</v>
      </c>
      <c r="C12" s="132" t="s">
        <v>355</v>
      </c>
      <c r="D12" s="132" t="s">
        <v>356</v>
      </c>
      <c r="E12" s="133">
        <v>1600000</v>
      </c>
    </row>
    <row r="13" spans="1:5" ht="12.75">
      <c r="A13" s="132">
        <v>11</v>
      </c>
      <c r="B13" s="132" t="s">
        <v>357</v>
      </c>
      <c r="C13" s="132" t="s">
        <v>355</v>
      </c>
      <c r="D13" s="132" t="s">
        <v>358</v>
      </c>
      <c r="E13" s="133">
        <v>860000</v>
      </c>
    </row>
    <row r="14" spans="1:5" ht="12.75">
      <c r="A14" s="206" t="s">
        <v>334</v>
      </c>
      <c r="B14" s="207"/>
      <c r="C14" s="207"/>
      <c r="D14" s="207"/>
      <c r="E14" s="134">
        <f>SUM(E3:E13)</f>
        <v>45282040.15</v>
      </c>
    </row>
    <row r="23" ht="12.75">
      <c r="D23" t="s">
        <v>326</v>
      </c>
    </row>
  </sheetData>
  <sheetProtection/>
  <mergeCells count="2">
    <mergeCell ref="A1:E1"/>
    <mergeCell ref="A14:D14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1"/>
  <sheetViews>
    <sheetView zoomScalePageLayoutView="0" workbookViewId="0" topLeftCell="A175">
      <selection activeCell="P185" sqref="P185:P194"/>
    </sheetView>
  </sheetViews>
  <sheetFormatPr defaultColWidth="9.140625" defaultRowHeight="12.75"/>
  <cols>
    <col min="1" max="1" width="1.421875" style="2" customWidth="1"/>
    <col min="2" max="2" width="10.28125" style="26" customWidth="1"/>
    <col min="3" max="3" width="54.7109375" style="27" customWidth="1"/>
    <col min="4" max="4" width="16.57421875" style="82" bestFit="1" customWidth="1"/>
    <col min="5" max="9" width="12.28125" style="31" hidden="1" customWidth="1"/>
    <col min="10" max="12" width="13.28125" style="31" hidden="1" customWidth="1"/>
    <col min="13" max="15" width="13.28125" style="82" hidden="1" customWidth="1"/>
    <col min="16" max="16" width="13.28125" style="82" customWidth="1"/>
    <col min="17" max="17" width="16.00390625" style="31" bestFit="1" customWidth="1"/>
    <col min="19" max="19" width="14.00390625" style="0" bestFit="1" customWidth="1"/>
  </cols>
  <sheetData>
    <row r="1" spans="3:4" ht="12.75">
      <c r="C1" s="30" t="s">
        <v>1</v>
      </c>
      <c r="D1" s="68"/>
    </row>
    <row r="2" spans="3:17" ht="12.75">
      <c r="C2" s="30" t="s">
        <v>208</v>
      </c>
      <c r="D2" s="68"/>
      <c r="E2" s="29"/>
      <c r="F2" s="29"/>
      <c r="G2" s="29"/>
      <c r="H2" s="29"/>
      <c r="I2" s="29"/>
      <c r="J2" s="29"/>
      <c r="K2" s="29"/>
      <c r="L2" s="29"/>
      <c r="M2" s="165"/>
      <c r="N2" s="165"/>
      <c r="O2" s="165"/>
      <c r="P2" s="165"/>
      <c r="Q2" s="29"/>
    </row>
    <row r="3" spans="3:17" ht="12.75">
      <c r="C3" s="30" t="s">
        <v>19</v>
      </c>
      <c r="D3" s="68"/>
      <c r="E3" s="29"/>
      <c r="F3" s="29"/>
      <c r="G3" s="29"/>
      <c r="H3" s="29"/>
      <c r="I3" s="29"/>
      <c r="J3" s="29"/>
      <c r="K3" s="29"/>
      <c r="L3" s="29"/>
      <c r="M3" s="165"/>
      <c r="N3" s="165"/>
      <c r="O3" s="165"/>
      <c r="P3" s="165"/>
      <c r="Q3" s="29"/>
    </row>
    <row r="4" spans="3:17" ht="12.75">
      <c r="C4" s="30"/>
      <c r="D4" s="68"/>
      <c r="E4" s="29"/>
      <c r="F4" s="29"/>
      <c r="G4" s="29"/>
      <c r="H4" s="29"/>
      <c r="I4" s="29"/>
      <c r="J4" s="29"/>
      <c r="K4" s="29"/>
      <c r="L4" s="29"/>
      <c r="M4" s="165"/>
      <c r="N4" s="165"/>
      <c r="O4" s="165"/>
      <c r="P4" s="165"/>
      <c r="Q4" s="29"/>
    </row>
    <row r="5" spans="1:17" s="1" customFormat="1" ht="25.5">
      <c r="A5" s="4"/>
      <c r="B5" s="5" t="s">
        <v>2</v>
      </c>
      <c r="C5" s="5" t="s">
        <v>0</v>
      </c>
      <c r="D5" s="69" t="s">
        <v>21</v>
      </c>
      <c r="E5" s="188" t="s">
        <v>8</v>
      </c>
      <c r="F5" s="189"/>
      <c r="G5" s="190"/>
      <c r="H5" s="129"/>
      <c r="I5" s="129"/>
      <c r="J5" s="129"/>
      <c r="K5" s="129"/>
      <c r="L5" s="129"/>
      <c r="M5" s="166"/>
      <c r="N5" s="166"/>
      <c r="O5" s="166"/>
      <c r="P5" s="166"/>
      <c r="Q5" s="6" t="s">
        <v>7</v>
      </c>
    </row>
    <row r="6" spans="1:17" s="1" customFormat="1" ht="12" customHeight="1">
      <c r="A6" s="4"/>
      <c r="B6" s="5"/>
      <c r="C6" s="5"/>
      <c r="D6" s="70"/>
      <c r="E6" s="6" t="s">
        <v>91</v>
      </c>
      <c r="F6" s="6" t="s">
        <v>324</v>
      </c>
      <c r="G6" s="191" t="s">
        <v>325</v>
      </c>
      <c r="H6" s="192"/>
      <c r="I6" s="193"/>
      <c r="J6" s="138" t="s">
        <v>363</v>
      </c>
      <c r="K6" s="138" t="s">
        <v>364</v>
      </c>
      <c r="L6" s="191" t="s">
        <v>365</v>
      </c>
      <c r="M6" s="192"/>
      <c r="N6" s="193"/>
      <c r="O6" s="138"/>
      <c r="P6" s="138"/>
      <c r="Q6" s="7"/>
    </row>
    <row r="7" spans="1:17" s="1" customFormat="1" ht="12" customHeight="1">
      <c r="A7" s="4"/>
      <c r="B7" s="8" t="s">
        <v>13</v>
      </c>
      <c r="C7" s="9" t="s">
        <v>10</v>
      </c>
      <c r="D7" s="12"/>
      <c r="E7" s="34"/>
      <c r="F7" s="34"/>
      <c r="G7" s="34"/>
      <c r="H7" s="34"/>
      <c r="I7" s="34"/>
      <c r="J7" s="34"/>
      <c r="K7" s="34"/>
      <c r="L7" s="34"/>
      <c r="M7" s="12"/>
      <c r="N7" s="12"/>
      <c r="O7" s="12"/>
      <c r="P7" s="12"/>
      <c r="Q7" s="33"/>
    </row>
    <row r="8" spans="1:17" s="1" customFormat="1" ht="12" customHeight="1">
      <c r="A8" s="4"/>
      <c r="B8" s="13"/>
      <c r="C8" s="42" t="s">
        <v>95</v>
      </c>
      <c r="D8" s="71">
        <f>'[1]Sheet1'!D17</f>
        <v>121000000</v>
      </c>
      <c r="E8" s="32">
        <v>0</v>
      </c>
      <c r="F8" s="32">
        <v>0</v>
      </c>
      <c r="G8" s="32"/>
      <c r="H8" s="32"/>
      <c r="I8" s="32"/>
      <c r="J8" s="32"/>
      <c r="K8" s="32"/>
      <c r="L8" s="32"/>
      <c r="M8" s="12"/>
      <c r="N8" s="12"/>
      <c r="O8" s="12"/>
      <c r="P8" s="12"/>
      <c r="Q8" s="33">
        <f>D8-E8-F8-G8-H8-I8-J8-K8-L8-M8-N8-O8</f>
        <v>121000000</v>
      </c>
    </row>
    <row r="9" spans="1:17" s="1" customFormat="1" ht="23.25" customHeight="1">
      <c r="A9" s="4"/>
      <c r="B9" s="13"/>
      <c r="C9" s="42" t="s">
        <v>97</v>
      </c>
      <c r="D9" s="71">
        <f>'[1]Sheet1'!D18</f>
        <v>20000000</v>
      </c>
      <c r="E9" s="32"/>
      <c r="F9" s="32"/>
      <c r="G9" s="32">
        <v>19899999.52</v>
      </c>
      <c r="H9" s="32"/>
      <c r="I9" s="32"/>
      <c r="J9" s="32"/>
      <c r="K9" s="32"/>
      <c r="L9" s="32"/>
      <c r="M9" s="12"/>
      <c r="N9" s="12"/>
      <c r="O9" s="12"/>
      <c r="P9" s="12">
        <f>SUM(E9:O9)</f>
        <v>19899999.52</v>
      </c>
      <c r="Q9" s="33">
        <f aca="true" t="shared" si="0" ref="Q9:Q15">D9-E9-F9-G9-H9-I9-J9-K9-L9-M9-N9-O9</f>
        <v>100000.48000000045</v>
      </c>
    </row>
    <row r="10" spans="1:17" s="1" customFormat="1" ht="12" customHeight="1">
      <c r="A10" s="4"/>
      <c r="B10" s="13"/>
      <c r="C10" s="42" t="s">
        <v>99</v>
      </c>
      <c r="D10" s="71">
        <f>'[1]Sheet1'!D19</f>
        <v>45000000</v>
      </c>
      <c r="E10" s="32"/>
      <c r="F10" s="32"/>
      <c r="G10" s="32"/>
      <c r="H10" s="32"/>
      <c r="I10" s="32"/>
      <c r="J10" s="32"/>
      <c r="K10" s="32"/>
      <c r="L10" s="32"/>
      <c r="M10" s="12"/>
      <c r="N10" s="12"/>
      <c r="O10" s="12"/>
      <c r="P10" s="12">
        <f aca="true" t="shared" si="1" ref="P10:P15">SUM(E10:O10)</f>
        <v>0</v>
      </c>
      <c r="Q10" s="33">
        <f t="shared" si="0"/>
        <v>45000000</v>
      </c>
    </row>
    <row r="11" spans="1:17" s="1" customFormat="1" ht="12" customHeight="1">
      <c r="A11" s="4"/>
      <c r="B11" s="14"/>
      <c r="C11" s="42" t="s">
        <v>100</v>
      </c>
      <c r="D11" s="71">
        <f>'[1]Sheet1'!D20</f>
        <v>56000000</v>
      </c>
      <c r="E11" s="32"/>
      <c r="F11" s="32"/>
      <c r="G11" s="32">
        <v>22132070</v>
      </c>
      <c r="H11" s="32"/>
      <c r="I11" s="32"/>
      <c r="J11" s="32"/>
      <c r="K11" s="32"/>
      <c r="L11" s="32"/>
      <c r="M11" s="12"/>
      <c r="N11" s="12">
        <v>9855260</v>
      </c>
      <c r="O11" s="12"/>
      <c r="P11" s="12">
        <f t="shared" si="1"/>
        <v>31987330</v>
      </c>
      <c r="Q11" s="33">
        <f t="shared" si="0"/>
        <v>24012670</v>
      </c>
    </row>
    <row r="12" spans="1:17" s="1" customFormat="1" ht="12" customHeight="1">
      <c r="A12" s="4"/>
      <c r="B12" s="14"/>
      <c r="C12" s="43" t="s">
        <v>70</v>
      </c>
      <c r="D12" s="71">
        <f>'[1]Sheet1'!D21</f>
        <v>2000008</v>
      </c>
      <c r="E12" s="32"/>
      <c r="F12" s="32"/>
      <c r="G12" s="32"/>
      <c r="H12" s="32"/>
      <c r="I12" s="32"/>
      <c r="J12" s="32"/>
      <c r="K12" s="32"/>
      <c r="L12" s="32"/>
      <c r="M12" s="12"/>
      <c r="N12" s="12"/>
      <c r="O12" s="12"/>
      <c r="P12" s="12">
        <f t="shared" si="1"/>
        <v>0</v>
      </c>
      <c r="Q12" s="33">
        <f t="shared" si="0"/>
        <v>2000008</v>
      </c>
    </row>
    <row r="13" spans="1:17" s="1" customFormat="1" ht="12" customHeight="1">
      <c r="A13" s="4"/>
      <c r="B13" s="14"/>
      <c r="C13" s="42" t="s">
        <v>71</v>
      </c>
      <c r="D13" s="71">
        <f>'[1]Sheet1'!D22</f>
        <v>989376</v>
      </c>
      <c r="E13" s="32"/>
      <c r="F13" s="32"/>
      <c r="G13" s="32"/>
      <c r="H13" s="32"/>
      <c r="I13" s="32"/>
      <c r="J13" s="32"/>
      <c r="K13" s="32"/>
      <c r="L13" s="32"/>
      <c r="M13" s="12"/>
      <c r="N13" s="12">
        <v>989376</v>
      </c>
      <c r="O13" s="12"/>
      <c r="P13" s="12">
        <f t="shared" si="1"/>
        <v>989376</v>
      </c>
      <c r="Q13" s="33">
        <f t="shared" si="0"/>
        <v>0</v>
      </c>
    </row>
    <row r="14" spans="1:17" s="1" customFormat="1" ht="12" customHeight="1">
      <c r="A14" s="4"/>
      <c r="B14" s="14"/>
      <c r="C14" s="44" t="s">
        <v>72</v>
      </c>
      <c r="D14" s="71">
        <f>'[1]Sheet1'!D23</f>
        <v>696000</v>
      </c>
      <c r="E14" s="32"/>
      <c r="F14" s="32"/>
      <c r="G14" s="32"/>
      <c r="H14" s="32"/>
      <c r="I14" s="32"/>
      <c r="J14" s="32"/>
      <c r="K14" s="32"/>
      <c r="L14" s="32"/>
      <c r="M14" s="12"/>
      <c r="N14" s="12"/>
      <c r="O14" s="12"/>
      <c r="P14" s="12">
        <f t="shared" si="1"/>
        <v>0</v>
      </c>
      <c r="Q14" s="33">
        <f t="shared" si="0"/>
        <v>696000</v>
      </c>
    </row>
    <row r="15" spans="1:17" s="1" customFormat="1" ht="12" customHeight="1">
      <c r="A15" s="4"/>
      <c r="B15" s="14"/>
      <c r="C15" s="44" t="s">
        <v>27</v>
      </c>
      <c r="D15" s="71">
        <f>'[1]Sheet1'!D24</f>
        <v>1000000</v>
      </c>
      <c r="E15" s="32"/>
      <c r="F15" s="32"/>
      <c r="G15" s="32">
        <v>470960</v>
      </c>
      <c r="H15" s="32"/>
      <c r="I15" s="32"/>
      <c r="J15" s="32"/>
      <c r="K15" s="32"/>
      <c r="L15" s="32"/>
      <c r="M15" s="12"/>
      <c r="N15" s="12"/>
      <c r="O15" s="12"/>
      <c r="P15" s="12">
        <f t="shared" si="1"/>
        <v>470960</v>
      </c>
      <c r="Q15" s="33">
        <f t="shared" si="0"/>
        <v>529040</v>
      </c>
    </row>
    <row r="16" spans="1:17" s="1" customFormat="1" ht="12" customHeight="1">
      <c r="A16" s="4"/>
      <c r="B16" s="8"/>
      <c r="C16" s="9" t="s">
        <v>3</v>
      </c>
      <c r="D16" s="72">
        <f aca="true" t="shared" si="2" ref="D16:Q16">SUM(D8:D15)</f>
        <v>246685384</v>
      </c>
      <c r="E16" s="15">
        <f t="shared" si="2"/>
        <v>0</v>
      </c>
      <c r="F16" s="15">
        <f t="shared" si="2"/>
        <v>0</v>
      </c>
      <c r="G16" s="15">
        <f t="shared" si="2"/>
        <v>42503029.519999996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72">
        <f t="shared" si="2"/>
        <v>0</v>
      </c>
      <c r="N16" s="72">
        <f t="shared" si="2"/>
        <v>10844636</v>
      </c>
      <c r="O16" s="72">
        <f t="shared" si="2"/>
        <v>0</v>
      </c>
      <c r="P16" s="72">
        <f t="shared" si="2"/>
        <v>53347665.519999996</v>
      </c>
      <c r="Q16" s="15">
        <f t="shared" si="2"/>
        <v>193337718.48000002</v>
      </c>
    </row>
    <row r="17" spans="1:17" s="1" customFormat="1" ht="12" customHeight="1">
      <c r="A17" s="4"/>
      <c r="B17" s="8"/>
      <c r="C17" s="9"/>
      <c r="D17" s="11"/>
      <c r="E17" s="34"/>
      <c r="F17" s="34"/>
      <c r="G17" s="34"/>
      <c r="H17" s="34"/>
      <c r="I17" s="34"/>
      <c r="J17" s="34"/>
      <c r="K17" s="34"/>
      <c r="L17" s="34"/>
      <c r="M17" s="12"/>
      <c r="N17" s="12"/>
      <c r="O17" s="12"/>
      <c r="P17" s="12"/>
      <c r="Q17" s="33"/>
    </row>
    <row r="18" spans="1:17" s="1" customFormat="1" ht="12" customHeight="1">
      <c r="A18" s="4"/>
      <c r="B18" s="8"/>
      <c r="C18" s="9"/>
      <c r="D18" s="11"/>
      <c r="E18" s="34"/>
      <c r="F18" s="34"/>
      <c r="G18" s="34"/>
      <c r="H18" s="34"/>
      <c r="I18" s="34"/>
      <c r="J18" s="34"/>
      <c r="K18" s="34"/>
      <c r="L18" s="34"/>
      <c r="M18" s="12"/>
      <c r="N18" s="12"/>
      <c r="O18" s="12"/>
      <c r="P18" s="12">
        <f>SUM(E18:O18)</f>
        <v>0</v>
      </c>
      <c r="Q18" s="33"/>
    </row>
    <row r="19" spans="1:17" s="1" customFormat="1" ht="12" customHeight="1">
      <c r="A19" s="4"/>
      <c r="B19" s="8" t="s">
        <v>59</v>
      </c>
      <c r="C19" s="9" t="s">
        <v>60</v>
      </c>
      <c r="D19" s="12"/>
      <c r="E19" s="34"/>
      <c r="F19" s="34"/>
      <c r="G19" s="34"/>
      <c r="H19" s="34"/>
      <c r="I19" s="34"/>
      <c r="J19" s="34"/>
      <c r="K19" s="34"/>
      <c r="L19" s="34"/>
      <c r="M19" s="12"/>
      <c r="N19" s="12"/>
      <c r="O19" s="12"/>
      <c r="P19" s="12">
        <f>SUM(E19:O19)</f>
        <v>0</v>
      </c>
      <c r="Q19" s="33"/>
    </row>
    <row r="20" spans="1:17" s="1" customFormat="1" ht="12" customHeight="1">
      <c r="A20" s="4"/>
      <c r="B20" s="17"/>
      <c r="C20" s="45" t="s">
        <v>73</v>
      </c>
      <c r="D20" s="73">
        <f>'[1]Sheet1'!D29</f>
        <v>4100000</v>
      </c>
      <c r="E20" s="32"/>
      <c r="F20" s="32"/>
      <c r="G20" s="32"/>
      <c r="H20" s="32"/>
      <c r="I20" s="32"/>
      <c r="J20" s="32"/>
      <c r="K20" s="32"/>
      <c r="L20" s="32"/>
      <c r="M20" s="12"/>
      <c r="N20" s="12"/>
      <c r="O20" s="12"/>
      <c r="P20" s="12">
        <f>SUM(E20:O20)</f>
        <v>0</v>
      </c>
      <c r="Q20" s="33">
        <f>D20-E20-F20-G20-H20-I20-J20-K20-L20-M20-N20-O20</f>
        <v>4100000</v>
      </c>
    </row>
    <row r="21" spans="1:17" s="1" customFormat="1" ht="12" customHeight="1">
      <c r="A21" s="4"/>
      <c r="B21" s="17"/>
      <c r="C21" s="17"/>
      <c r="D21" s="72">
        <f aca="true" t="shared" si="3" ref="D21:Q21">SUM(D17:D20)</f>
        <v>4100000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72">
        <f t="shared" si="3"/>
        <v>0</v>
      </c>
      <c r="N21" s="72">
        <f t="shared" si="3"/>
        <v>0</v>
      </c>
      <c r="O21" s="72">
        <f t="shared" si="3"/>
        <v>0</v>
      </c>
      <c r="P21" s="72">
        <f t="shared" si="3"/>
        <v>0</v>
      </c>
      <c r="Q21" s="15">
        <f t="shared" si="3"/>
        <v>4100000</v>
      </c>
    </row>
    <row r="22" spans="1:17" s="1" customFormat="1" ht="12" customHeight="1">
      <c r="A22" s="4"/>
      <c r="B22" s="17"/>
      <c r="C22" s="17"/>
      <c r="D22" s="74"/>
      <c r="E22" s="32"/>
      <c r="F22" s="32"/>
      <c r="G22" s="32"/>
      <c r="H22" s="32"/>
      <c r="I22" s="32"/>
      <c r="J22" s="32"/>
      <c r="K22" s="32"/>
      <c r="L22" s="32"/>
      <c r="M22" s="12"/>
      <c r="N22" s="12"/>
      <c r="O22" s="12"/>
      <c r="P22" s="12"/>
      <c r="Q22" s="33"/>
    </row>
    <row r="23" spans="1:17" s="1" customFormat="1" ht="12" customHeight="1">
      <c r="A23" s="4"/>
      <c r="B23" s="8" t="s">
        <v>14</v>
      </c>
      <c r="C23" s="9" t="s">
        <v>57</v>
      </c>
      <c r="D23" s="12"/>
      <c r="E23" s="34"/>
      <c r="F23" s="34"/>
      <c r="G23" s="34"/>
      <c r="H23" s="34"/>
      <c r="I23" s="34"/>
      <c r="J23" s="34"/>
      <c r="K23" s="34"/>
      <c r="L23" s="34"/>
      <c r="M23" s="12"/>
      <c r="N23" s="12"/>
      <c r="O23" s="12"/>
      <c r="P23" s="12"/>
      <c r="Q23" s="33"/>
    </row>
    <row r="24" spans="1:17" s="1" customFormat="1" ht="12" customHeight="1">
      <c r="A24" s="4"/>
      <c r="B24" s="16"/>
      <c r="C24" s="47" t="s">
        <v>106</v>
      </c>
      <c r="D24" s="75">
        <f>'[1]Sheet1'!D34</f>
        <v>5000000</v>
      </c>
      <c r="E24" s="32"/>
      <c r="F24" s="32"/>
      <c r="G24" s="32"/>
      <c r="H24" s="32"/>
      <c r="I24" s="32"/>
      <c r="J24" s="32"/>
      <c r="K24" s="32"/>
      <c r="L24" s="32"/>
      <c r="M24" s="12"/>
      <c r="N24" s="12"/>
      <c r="O24" s="12"/>
      <c r="P24" s="12">
        <f aca="true" t="shared" si="4" ref="P24:P31">SUM(E24:O24)</f>
        <v>0</v>
      </c>
      <c r="Q24" s="33">
        <f aca="true" t="shared" si="5" ref="Q24:Q31">D24-E24-F24-G24-H24-I24-J24-K24-L24-M24-N24-O24</f>
        <v>5000000</v>
      </c>
    </row>
    <row r="25" spans="1:17" s="1" customFormat="1" ht="12" customHeight="1">
      <c r="A25" s="4"/>
      <c r="B25" s="16"/>
      <c r="C25" s="47" t="s">
        <v>108</v>
      </c>
      <c r="D25" s="75">
        <f>'[1]Sheet1'!D35</f>
        <v>13000000</v>
      </c>
      <c r="E25" s="32"/>
      <c r="F25" s="32"/>
      <c r="G25" s="32"/>
      <c r="H25" s="32"/>
      <c r="I25" s="32"/>
      <c r="J25" s="32"/>
      <c r="K25" s="32"/>
      <c r="L25" s="32">
        <f>1000000+1075000.45</f>
        <v>2075000.45</v>
      </c>
      <c r="M25" s="12">
        <v>11428138</v>
      </c>
      <c r="N25" s="12"/>
      <c r="O25" s="12"/>
      <c r="P25" s="12">
        <f t="shared" si="4"/>
        <v>13503138.45</v>
      </c>
      <c r="Q25" s="33">
        <f t="shared" si="5"/>
        <v>-503138.44999999925</v>
      </c>
    </row>
    <row r="26" spans="1:17" s="1" customFormat="1" ht="12" customHeight="1">
      <c r="A26" s="4"/>
      <c r="B26" s="16"/>
      <c r="C26" s="47" t="s">
        <v>110</v>
      </c>
      <c r="D26" s="75">
        <f>'[1]Sheet1'!D36</f>
        <v>27441632</v>
      </c>
      <c r="E26" s="32"/>
      <c r="F26" s="32"/>
      <c r="G26" s="32"/>
      <c r="H26" s="32"/>
      <c r="I26" s="32"/>
      <c r="J26" s="32"/>
      <c r="K26" s="32"/>
      <c r="L26" s="32"/>
      <c r="M26" s="12"/>
      <c r="N26" s="12"/>
      <c r="O26" s="12"/>
      <c r="P26" s="12">
        <f t="shared" si="4"/>
        <v>0</v>
      </c>
      <c r="Q26" s="33">
        <f t="shared" si="5"/>
        <v>27441632</v>
      </c>
    </row>
    <row r="27" spans="1:17" s="1" customFormat="1" ht="12" customHeight="1">
      <c r="A27" s="4"/>
      <c r="B27" s="16"/>
      <c r="C27" s="44" t="s">
        <v>112</v>
      </c>
      <c r="D27" s="75">
        <f>'[1]Sheet1'!D37</f>
        <v>122000000</v>
      </c>
      <c r="E27" s="32"/>
      <c r="F27" s="32"/>
      <c r="G27" s="32"/>
      <c r="H27" s="32"/>
      <c r="I27" s="32"/>
      <c r="J27" s="32"/>
      <c r="K27" s="32"/>
      <c r="L27" s="32"/>
      <c r="M27" s="12"/>
      <c r="N27" s="12"/>
      <c r="O27" s="12"/>
      <c r="P27" s="12">
        <f t="shared" si="4"/>
        <v>0</v>
      </c>
      <c r="Q27" s="33">
        <f t="shared" si="5"/>
        <v>122000000</v>
      </c>
    </row>
    <row r="28" spans="1:17" s="1" customFormat="1" ht="12" customHeight="1">
      <c r="A28" s="4"/>
      <c r="B28" s="16"/>
      <c r="C28" s="47" t="s">
        <v>28</v>
      </c>
      <c r="D28" s="75">
        <f>'[1]Sheet1'!D38</f>
        <v>0</v>
      </c>
      <c r="E28" s="32"/>
      <c r="F28" s="32"/>
      <c r="G28" s="32"/>
      <c r="H28" s="32"/>
      <c r="I28" s="32"/>
      <c r="J28" s="32"/>
      <c r="K28" s="32"/>
      <c r="L28" s="32"/>
      <c r="M28" s="12"/>
      <c r="N28" s="12"/>
      <c r="O28" s="12"/>
      <c r="P28" s="12">
        <f t="shared" si="4"/>
        <v>0</v>
      </c>
      <c r="Q28" s="33">
        <f t="shared" si="5"/>
        <v>0</v>
      </c>
    </row>
    <row r="29" spans="1:17" s="1" customFormat="1" ht="12" customHeight="1">
      <c r="A29" s="4"/>
      <c r="B29" s="16"/>
      <c r="C29" s="47" t="s">
        <v>115</v>
      </c>
      <c r="D29" s="75">
        <f>'[1]Sheet1'!D39</f>
        <v>860000</v>
      </c>
      <c r="E29" s="32"/>
      <c r="F29" s="32"/>
      <c r="G29" s="32"/>
      <c r="H29" s="32"/>
      <c r="I29" s="32">
        <v>860000</v>
      </c>
      <c r="J29" s="32"/>
      <c r="K29" s="32"/>
      <c r="L29" s="32"/>
      <c r="M29" s="12"/>
      <c r="N29" s="12"/>
      <c r="O29" s="12"/>
      <c r="P29" s="12">
        <f t="shared" si="4"/>
        <v>860000</v>
      </c>
      <c r="Q29" s="33">
        <f t="shared" si="5"/>
        <v>0</v>
      </c>
    </row>
    <row r="30" spans="1:17" s="1" customFormat="1" ht="12" customHeight="1">
      <c r="A30" s="4"/>
      <c r="B30" s="16"/>
      <c r="C30" s="47" t="s">
        <v>117</v>
      </c>
      <c r="D30" s="75">
        <f>'[1]Sheet1'!D40</f>
        <v>1600000</v>
      </c>
      <c r="E30" s="32"/>
      <c r="F30" s="32"/>
      <c r="G30" s="32"/>
      <c r="H30" s="32"/>
      <c r="I30" s="32">
        <v>1600000</v>
      </c>
      <c r="J30" s="32"/>
      <c r="K30" s="32"/>
      <c r="L30" s="32"/>
      <c r="M30" s="12"/>
      <c r="N30" s="12"/>
      <c r="O30" s="12"/>
      <c r="P30" s="12">
        <f t="shared" si="4"/>
        <v>1600000</v>
      </c>
      <c r="Q30" s="33">
        <f t="shared" si="5"/>
        <v>0</v>
      </c>
    </row>
    <row r="31" spans="1:17" s="1" customFormat="1" ht="12" customHeight="1">
      <c r="A31" s="4"/>
      <c r="B31" s="16"/>
      <c r="C31" s="47"/>
      <c r="D31" s="75"/>
      <c r="E31" s="32"/>
      <c r="F31" s="32"/>
      <c r="G31" s="32"/>
      <c r="H31" s="32"/>
      <c r="I31" s="32"/>
      <c r="J31" s="32"/>
      <c r="K31" s="32"/>
      <c r="L31" s="32"/>
      <c r="M31" s="12"/>
      <c r="N31" s="12"/>
      <c r="O31" s="12"/>
      <c r="P31" s="12">
        <f t="shared" si="4"/>
        <v>0</v>
      </c>
      <c r="Q31" s="33">
        <f t="shared" si="5"/>
        <v>0</v>
      </c>
    </row>
    <row r="32" spans="1:17" s="1" customFormat="1" ht="12" customHeight="1">
      <c r="A32" s="4"/>
      <c r="B32" s="17"/>
      <c r="C32" s="17"/>
      <c r="D32" s="72">
        <f>SUM(D24:D31)</f>
        <v>169901632</v>
      </c>
      <c r="E32" s="15">
        <f>SUM(E24:E28)</f>
        <v>0</v>
      </c>
      <c r="F32" s="15">
        <f>SUM(F24:F28)</f>
        <v>0</v>
      </c>
      <c r="G32" s="15">
        <f>SUM(G24:G28)</f>
        <v>0</v>
      </c>
      <c r="H32" s="15">
        <f>SUM(H24:H28)</f>
        <v>0</v>
      </c>
      <c r="I32" s="15">
        <f aca="true" t="shared" si="6" ref="I32:Q32">SUM(I24:I31)</f>
        <v>2460000</v>
      </c>
      <c r="J32" s="15">
        <f t="shared" si="6"/>
        <v>0</v>
      </c>
      <c r="K32" s="15">
        <f t="shared" si="6"/>
        <v>0</v>
      </c>
      <c r="L32" s="15">
        <f t="shared" si="6"/>
        <v>2075000.45</v>
      </c>
      <c r="M32" s="72">
        <f t="shared" si="6"/>
        <v>11428138</v>
      </c>
      <c r="N32" s="72">
        <f t="shared" si="6"/>
        <v>0</v>
      </c>
      <c r="O32" s="72">
        <f t="shared" si="6"/>
        <v>0</v>
      </c>
      <c r="P32" s="72">
        <f t="shared" si="6"/>
        <v>15963138.45</v>
      </c>
      <c r="Q32" s="15">
        <f t="shared" si="6"/>
        <v>153938493.55</v>
      </c>
    </row>
    <row r="33" spans="1:17" s="1" customFormat="1" ht="12" customHeight="1">
      <c r="A33" s="4"/>
      <c r="B33" s="17"/>
      <c r="C33" s="17"/>
      <c r="D33" s="74"/>
      <c r="E33" s="32"/>
      <c r="F33" s="32"/>
      <c r="G33" s="32"/>
      <c r="H33" s="32"/>
      <c r="I33" s="32"/>
      <c r="J33" s="32"/>
      <c r="K33" s="32"/>
      <c r="L33" s="32"/>
      <c r="M33" s="12"/>
      <c r="N33" s="12"/>
      <c r="O33" s="12"/>
      <c r="P33" s="12"/>
      <c r="Q33" s="33"/>
    </row>
    <row r="34" spans="1:17" s="1" customFormat="1" ht="12" customHeight="1">
      <c r="A34" s="4"/>
      <c r="B34" s="8" t="s">
        <v>62</v>
      </c>
      <c r="C34" s="9" t="s">
        <v>58</v>
      </c>
      <c r="D34" s="74"/>
      <c r="E34" s="32"/>
      <c r="F34" s="32"/>
      <c r="G34" s="32"/>
      <c r="H34" s="32"/>
      <c r="I34" s="32"/>
      <c r="J34" s="32"/>
      <c r="K34" s="32"/>
      <c r="L34" s="32"/>
      <c r="M34" s="12"/>
      <c r="N34" s="12"/>
      <c r="O34" s="12"/>
      <c r="P34" s="12"/>
      <c r="Q34" s="33"/>
    </row>
    <row r="35" spans="1:17" s="1" customFormat="1" ht="12" customHeight="1">
      <c r="A35" s="4"/>
      <c r="B35" s="17"/>
      <c r="C35" s="47" t="s">
        <v>239</v>
      </c>
      <c r="D35" s="75">
        <f>'[1]Sheet1'!D179</f>
        <v>3000000</v>
      </c>
      <c r="E35" s="32"/>
      <c r="F35" s="32"/>
      <c r="G35" s="32"/>
      <c r="H35" s="32"/>
      <c r="I35" s="32"/>
      <c r="J35" s="32"/>
      <c r="K35" s="32"/>
      <c r="L35" s="32"/>
      <c r="M35" s="12"/>
      <c r="N35" s="12"/>
      <c r="O35" s="12"/>
      <c r="P35" s="12">
        <f aca="true" t="shared" si="7" ref="P35:P50">SUM(E35:O35)</f>
        <v>0</v>
      </c>
      <c r="Q35" s="33">
        <f aca="true" t="shared" si="8" ref="Q35:Q50">D35-E35-F35-G35-H35-I35-J35-K35-L35-M35-N35-O35</f>
        <v>3000000</v>
      </c>
    </row>
    <row r="36" spans="1:17" s="1" customFormat="1" ht="12" customHeight="1">
      <c r="A36" s="4"/>
      <c r="B36" s="17"/>
      <c r="C36" s="49" t="s">
        <v>241</v>
      </c>
      <c r="D36" s="75">
        <f>'[1]Sheet1'!D180</f>
        <v>1500000</v>
      </c>
      <c r="E36" s="32"/>
      <c r="F36" s="32"/>
      <c r="G36" s="32"/>
      <c r="H36" s="32"/>
      <c r="I36" s="32"/>
      <c r="J36" s="32"/>
      <c r="K36" s="32"/>
      <c r="L36" s="32"/>
      <c r="M36" s="12"/>
      <c r="N36" s="12"/>
      <c r="O36" s="12"/>
      <c r="P36" s="12">
        <f t="shared" si="7"/>
        <v>0</v>
      </c>
      <c r="Q36" s="33">
        <f t="shared" si="8"/>
        <v>1500000</v>
      </c>
    </row>
    <row r="37" spans="1:17" s="1" customFormat="1" ht="12" customHeight="1">
      <c r="A37" s="4"/>
      <c r="B37" s="17"/>
      <c r="C37" s="50" t="s">
        <v>242</v>
      </c>
      <c r="D37" s="75">
        <f>'[1]Sheet1'!D181</f>
        <v>6000000</v>
      </c>
      <c r="E37" s="32"/>
      <c r="F37" s="32"/>
      <c r="G37" s="32"/>
      <c r="H37" s="32"/>
      <c r="I37" s="32"/>
      <c r="J37" s="32"/>
      <c r="K37" s="32"/>
      <c r="L37" s="32"/>
      <c r="M37" s="12"/>
      <c r="N37" s="12"/>
      <c r="O37" s="12"/>
      <c r="P37" s="12">
        <f t="shared" si="7"/>
        <v>0</v>
      </c>
      <c r="Q37" s="33">
        <f t="shared" si="8"/>
        <v>6000000</v>
      </c>
    </row>
    <row r="38" spans="1:17" s="1" customFormat="1" ht="12" customHeight="1">
      <c r="A38" s="4"/>
      <c r="B38" s="17"/>
      <c r="C38" s="40" t="s">
        <v>243</v>
      </c>
      <c r="D38" s="75">
        <f>'[1]Sheet1'!D182</f>
        <v>10000000</v>
      </c>
      <c r="E38" s="32"/>
      <c r="F38" s="32"/>
      <c r="G38" s="32"/>
      <c r="H38" s="32"/>
      <c r="I38" s="32"/>
      <c r="J38" s="32"/>
      <c r="K38" s="32"/>
      <c r="L38" s="32"/>
      <c r="M38" s="12"/>
      <c r="N38" s="12">
        <v>1359054.5</v>
      </c>
      <c r="O38" s="12"/>
      <c r="P38" s="12">
        <f t="shared" si="7"/>
        <v>1359054.5</v>
      </c>
      <c r="Q38" s="33">
        <f t="shared" si="8"/>
        <v>8640945.5</v>
      </c>
    </row>
    <row r="39" spans="1:17" s="1" customFormat="1" ht="12" customHeight="1">
      <c r="A39" s="4"/>
      <c r="B39" s="17"/>
      <c r="C39" s="40" t="s">
        <v>244</v>
      </c>
      <c r="D39" s="75">
        <f>'[1]Sheet1'!D183</f>
        <v>10000000</v>
      </c>
      <c r="E39" s="32"/>
      <c r="F39" s="32">
        <v>7941139</v>
      </c>
      <c r="G39" s="32"/>
      <c r="H39" s="32"/>
      <c r="I39" s="32"/>
      <c r="J39" s="32"/>
      <c r="K39" s="32"/>
      <c r="L39" s="32"/>
      <c r="M39" s="12"/>
      <c r="N39" s="12"/>
      <c r="O39" s="12"/>
      <c r="P39" s="12">
        <f t="shared" si="7"/>
        <v>7941139</v>
      </c>
      <c r="Q39" s="33">
        <f t="shared" si="8"/>
        <v>2058861</v>
      </c>
    </row>
    <row r="40" spans="1:17" s="1" customFormat="1" ht="12" customHeight="1">
      <c r="A40" s="4"/>
      <c r="B40" s="17"/>
      <c r="C40" s="40" t="s">
        <v>246</v>
      </c>
      <c r="D40" s="75">
        <f>'[1]Sheet1'!D184</f>
        <v>7000000</v>
      </c>
      <c r="E40" s="32"/>
      <c r="F40" s="32"/>
      <c r="G40" s="32"/>
      <c r="H40" s="32"/>
      <c r="I40" s="32"/>
      <c r="J40" s="32"/>
      <c r="K40" s="32"/>
      <c r="L40" s="32"/>
      <c r="M40" s="12"/>
      <c r="N40" s="12"/>
      <c r="O40" s="12"/>
      <c r="P40" s="12">
        <f t="shared" si="7"/>
        <v>0</v>
      </c>
      <c r="Q40" s="33">
        <f t="shared" si="8"/>
        <v>7000000</v>
      </c>
    </row>
    <row r="41" spans="1:17" s="1" customFormat="1" ht="12" customHeight="1">
      <c r="A41" s="4"/>
      <c r="B41" s="17"/>
      <c r="C41" s="40" t="s">
        <v>246</v>
      </c>
      <c r="D41" s="75">
        <f>'[1]Sheet1'!D185</f>
        <v>10000000</v>
      </c>
      <c r="E41" s="32"/>
      <c r="F41" s="32"/>
      <c r="G41" s="32"/>
      <c r="H41" s="32"/>
      <c r="I41" s="32"/>
      <c r="J41" s="32"/>
      <c r="K41" s="32"/>
      <c r="L41" s="32"/>
      <c r="M41" s="12"/>
      <c r="N41" s="12"/>
      <c r="O41" s="12"/>
      <c r="P41" s="12">
        <f t="shared" si="7"/>
        <v>0</v>
      </c>
      <c r="Q41" s="33">
        <f t="shared" si="8"/>
        <v>10000000</v>
      </c>
    </row>
    <row r="42" spans="1:17" s="1" customFormat="1" ht="12" customHeight="1">
      <c r="A42" s="4"/>
      <c r="B42" s="17"/>
      <c r="C42" s="40" t="s">
        <v>248</v>
      </c>
      <c r="D42" s="75">
        <f>'[1]Sheet1'!D186</f>
        <v>7000000</v>
      </c>
      <c r="E42" s="32"/>
      <c r="F42" s="32"/>
      <c r="G42" s="32"/>
      <c r="H42" s="32"/>
      <c r="I42" s="32"/>
      <c r="J42" s="32"/>
      <c r="K42" s="32"/>
      <c r="L42" s="32"/>
      <c r="M42" s="12"/>
      <c r="N42" s="12"/>
      <c r="O42" s="12"/>
      <c r="P42" s="12">
        <f t="shared" si="7"/>
        <v>0</v>
      </c>
      <c r="Q42" s="33">
        <f t="shared" si="8"/>
        <v>7000000</v>
      </c>
    </row>
    <row r="43" spans="1:17" s="1" customFormat="1" ht="12" customHeight="1">
      <c r="A43" s="4"/>
      <c r="B43" s="17"/>
      <c r="C43" s="40" t="s">
        <v>29</v>
      </c>
      <c r="D43" s="75">
        <f>'[1]Sheet1'!D187</f>
        <v>90000000</v>
      </c>
      <c r="E43" s="32"/>
      <c r="F43" s="32"/>
      <c r="G43" s="32"/>
      <c r="H43" s="32"/>
      <c r="I43" s="32">
        <v>27793987</v>
      </c>
      <c r="J43" s="32">
        <f>6229962.5+6246170</f>
        <v>12476132.5</v>
      </c>
      <c r="K43" s="32"/>
      <c r="L43" s="32"/>
      <c r="M43" s="12">
        <f>1172441</f>
        <v>1172441</v>
      </c>
      <c r="N43" s="12">
        <f>5993989.04+5978013.7</f>
        <v>11972002.74</v>
      </c>
      <c r="O43" s="12"/>
      <c r="P43" s="12">
        <f t="shared" si="7"/>
        <v>53414563.24</v>
      </c>
      <c r="Q43" s="33">
        <f t="shared" si="8"/>
        <v>36585436.76</v>
      </c>
    </row>
    <row r="44" spans="1:17" s="1" customFormat="1" ht="12" customHeight="1">
      <c r="A44" s="4"/>
      <c r="B44" s="17"/>
      <c r="C44" s="40" t="s">
        <v>31</v>
      </c>
      <c r="D44" s="75">
        <f>'[1]Sheet1'!D188</f>
        <v>7200000</v>
      </c>
      <c r="E44" s="32"/>
      <c r="F44" s="32"/>
      <c r="G44" s="32"/>
      <c r="H44" s="32"/>
      <c r="I44" s="32"/>
      <c r="J44" s="32"/>
      <c r="K44" s="32"/>
      <c r="L44" s="32"/>
      <c r="M44" s="12"/>
      <c r="N44" s="12"/>
      <c r="O44" s="12"/>
      <c r="P44" s="12">
        <f t="shared" si="7"/>
        <v>0</v>
      </c>
      <c r="Q44" s="33">
        <f t="shared" si="8"/>
        <v>7200000</v>
      </c>
    </row>
    <row r="45" spans="1:17" s="1" customFormat="1" ht="12" customHeight="1">
      <c r="A45" s="4"/>
      <c r="B45" s="17"/>
      <c r="C45" s="40" t="s">
        <v>33</v>
      </c>
      <c r="D45" s="75">
        <f>'[1]Sheet1'!D189</f>
        <v>7500000</v>
      </c>
      <c r="E45" s="32"/>
      <c r="F45" s="32"/>
      <c r="G45" s="32"/>
      <c r="H45" s="32"/>
      <c r="I45" s="32"/>
      <c r="J45" s="32"/>
      <c r="K45" s="32"/>
      <c r="L45" s="32"/>
      <c r="M45" s="12"/>
      <c r="N45" s="12"/>
      <c r="O45" s="12"/>
      <c r="P45" s="12">
        <f t="shared" si="7"/>
        <v>0</v>
      </c>
      <c r="Q45" s="33">
        <f t="shared" si="8"/>
        <v>7500000</v>
      </c>
    </row>
    <row r="46" spans="1:17" s="1" customFormat="1" ht="12" customHeight="1">
      <c r="A46" s="4"/>
      <c r="B46" s="17"/>
      <c r="C46" s="40" t="s">
        <v>74</v>
      </c>
      <c r="D46" s="75">
        <f>'[1]Sheet1'!D190</f>
        <v>5000000</v>
      </c>
      <c r="E46" s="32"/>
      <c r="F46" s="32"/>
      <c r="G46" s="32"/>
      <c r="H46" s="32"/>
      <c r="I46" s="32"/>
      <c r="J46" s="32"/>
      <c r="K46" s="32"/>
      <c r="L46" s="32"/>
      <c r="M46" s="12"/>
      <c r="N46" s="12"/>
      <c r="O46" s="12"/>
      <c r="P46" s="12">
        <f t="shared" si="7"/>
        <v>0</v>
      </c>
      <c r="Q46" s="33">
        <f t="shared" si="8"/>
        <v>5000000</v>
      </c>
    </row>
    <row r="47" spans="1:17" s="1" customFormat="1" ht="12" customHeight="1">
      <c r="A47" s="4"/>
      <c r="B47" s="17"/>
      <c r="C47" s="40" t="s">
        <v>75</v>
      </c>
      <c r="D47" s="75">
        <f>'[1]Sheet1'!D191</f>
        <v>6000000</v>
      </c>
      <c r="E47" s="32"/>
      <c r="F47" s="32"/>
      <c r="G47" s="32"/>
      <c r="H47" s="32"/>
      <c r="I47" s="32"/>
      <c r="J47" s="32"/>
      <c r="K47" s="32"/>
      <c r="L47" s="32"/>
      <c r="M47" s="12"/>
      <c r="N47" s="12"/>
      <c r="O47" s="12"/>
      <c r="P47" s="12">
        <f t="shared" si="7"/>
        <v>0</v>
      </c>
      <c r="Q47" s="33">
        <f t="shared" si="8"/>
        <v>6000000</v>
      </c>
    </row>
    <row r="48" spans="1:17" s="1" customFormat="1" ht="12" customHeight="1">
      <c r="A48" s="4"/>
      <c r="B48" s="17"/>
      <c r="C48" s="40" t="s">
        <v>76</v>
      </c>
      <c r="D48" s="75">
        <f>'[1]Sheet1'!D192</f>
        <v>2009961</v>
      </c>
      <c r="E48" s="32"/>
      <c r="F48" s="32"/>
      <c r="G48" s="32"/>
      <c r="H48" s="32"/>
      <c r="I48" s="32"/>
      <c r="J48" s="32"/>
      <c r="K48" s="32"/>
      <c r="L48" s="32"/>
      <c r="M48" s="12"/>
      <c r="N48" s="12"/>
      <c r="O48" s="12"/>
      <c r="P48" s="12">
        <f t="shared" si="7"/>
        <v>0</v>
      </c>
      <c r="Q48" s="33">
        <f t="shared" si="8"/>
        <v>2009961</v>
      </c>
    </row>
    <row r="49" spans="1:17" s="1" customFormat="1" ht="12" customHeight="1">
      <c r="A49" s="4"/>
      <c r="B49" s="17"/>
      <c r="C49" s="40" t="s">
        <v>249</v>
      </c>
      <c r="D49" s="75">
        <f>'[1]Sheet1'!D193</f>
        <v>2462112</v>
      </c>
      <c r="E49" s="32"/>
      <c r="F49" s="32"/>
      <c r="G49" s="32"/>
      <c r="H49" s="32"/>
      <c r="I49" s="32"/>
      <c r="J49" s="32"/>
      <c r="K49" s="32"/>
      <c r="L49" s="32"/>
      <c r="M49" s="12"/>
      <c r="N49" s="12"/>
      <c r="O49" s="12"/>
      <c r="P49" s="12">
        <f t="shared" si="7"/>
        <v>0</v>
      </c>
      <c r="Q49" s="33">
        <f t="shared" si="8"/>
        <v>2462112</v>
      </c>
    </row>
    <row r="50" spans="1:17" s="1" customFormat="1" ht="12" customHeight="1">
      <c r="A50" s="4"/>
      <c r="B50" s="17"/>
      <c r="C50" s="40" t="s">
        <v>250</v>
      </c>
      <c r="D50" s="75">
        <f>'[1]Sheet1'!D194</f>
        <v>8000000</v>
      </c>
      <c r="E50" s="32"/>
      <c r="F50" s="32"/>
      <c r="G50" s="32"/>
      <c r="H50" s="32"/>
      <c r="I50" s="32"/>
      <c r="J50" s="32"/>
      <c r="K50" s="32"/>
      <c r="L50" s="32"/>
      <c r="M50" s="12"/>
      <c r="N50" s="12"/>
      <c r="O50" s="12"/>
      <c r="P50" s="12">
        <f t="shared" si="7"/>
        <v>0</v>
      </c>
      <c r="Q50" s="33">
        <f t="shared" si="8"/>
        <v>8000000</v>
      </c>
    </row>
    <row r="51" spans="1:17" s="1" customFormat="1" ht="12" customHeight="1">
      <c r="A51" s="4"/>
      <c r="B51" s="17"/>
      <c r="C51" s="40"/>
      <c r="D51" s="71"/>
      <c r="E51" s="32"/>
      <c r="F51" s="32"/>
      <c r="G51" s="32"/>
      <c r="H51" s="32"/>
      <c r="I51" s="32"/>
      <c r="J51" s="32"/>
      <c r="K51" s="32"/>
      <c r="L51" s="32"/>
      <c r="M51" s="12"/>
      <c r="N51" s="12"/>
      <c r="O51" s="12"/>
      <c r="P51" s="12"/>
      <c r="Q51" s="33"/>
    </row>
    <row r="52" spans="1:17" s="1" customFormat="1" ht="12" customHeight="1">
      <c r="A52" s="4"/>
      <c r="B52" s="17"/>
      <c r="C52" s="40"/>
      <c r="D52" s="71"/>
      <c r="E52" s="32"/>
      <c r="F52" s="32"/>
      <c r="G52" s="32"/>
      <c r="H52" s="32"/>
      <c r="I52" s="32"/>
      <c r="J52" s="32"/>
      <c r="K52" s="32"/>
      <c r="L52" s="32"/>
      <c r="M52" s="12"/>
      <c r="N52" s="12"/>
      <c r="O52" s="12"/>
      <c r="P52" s="12"/>
      <c r="Q52" s="33"/>
    </row>
    <row r="53" spans="1:17" s="1" customFormat="1" ht="12" customHeight="1">
      <c r="A53" s="4"/>
      <c r="B53" s="8"/>
      <c r="C53" s="9" t="s">
        <v>3</v>
      </c>
      <c r="D53" s="72">
        <f aca="true" t="shared" si="9" ref="D53:P53">SUM(D35:D51)</f>
        <v>182672073</v>
      </c>
      <c r="E53" s="72">
        <f t="shared" si="9"/>
        <v>0</v>
      </c>
      <c r="F53" s="72">
        <f t="shared" si="9"/>
        <v>7941139</v>
      </c>
      <c r="G53" s="72">
        <f t="shared" si="9"/>
        <v>0</v>
      </c>
      <c r="H53" s="72">
        <f t="shared" si="9"/>
        <v>0</v>
      </c>
      <c r="I53" s="72">
        <f t="shared" si="9"/>
        <v>27793987</v>
      </c>
      <c r="J53" s="72">
        <f t="shared" si="9"/>
        <v>12476132.5</v>
      </c>
      <c r="K53" s="72">
        <f t="shared" si="9"/>
        <v>0</v>
      </c>
      <c r="L53" s="72">
        <f t="shared" si="9"/>
        <v>0</v>
      </c>
      <c r="M53" s="72">
        <f t="shared" si="9"/>
        <v>1172441</v>
      </c>
      <c r="N53" s="72">
        <f t="shared" si="9"/>
        <v>13331057.24</v>
      </c>
      <c r="O53" s="72">
        <f t="shared" si="9"/>
        <v>0</v>
      </c>
      <c r="P53" s="72">
        <f t="shared" si="9"/>
        <v>62714756.74</v>
      </c>
      <c r="Q53" s="15">
        <f>SUM(Q35:Q50)</f>
        <v>119957316.25999999</v>
      </c>
    </row>
    <row r="54" spans="1:17" s="1" customFormat="1" ht="12" customHeight="1">
      <c r="A54" s="4"/>
      <c r="B54" s="8"/>
      <c r="C54" s="9"/>
      <c r="D54" s="11"/>
      <c r="E54" s="34"/>
      <c r="F54" s="34"/>
      <c r="G54" s="34"/>
      <c r="H54" s="34"/>
      <c r="I54" s="34"/>
      <c r="J54" s="34"/>
      <c r="K54" s="34"/>
      <c r="L54" s="34"/>
      <c r="M54" s="12"/>
      <c r="N54" s="12"/>
      <c r="O54" s="12"/>
      <c r="P54" s="12"/>
      <c r="Q54" s="33"/>
    </row>
    <row r="55" spans="1:17" s="1" customFormat="1" ht="12" customHeight="1">
      <c r="A55" s="4"/>
      <c r="B55" s="8" t="s">
        <v>15</v>
      </c>
      <c r="C55" s="9" t="s">
        <v>11</v>
      </c>
      <c r="D55" s="12"/>
      <c r="E55" s="34"/>
      <c r="F55" s="34"/>
      <c r="G55" s="34"/>
      <c r="H55" s="34"/>
      <c r="I55" s="34"/>
      <c r="J55" s="34"/>
      <c r="K55" s="34"/>
      <c r="L55" s="34"/>
      <c r="M55" s="12"/>
      <c r="N55" s="12"/>
      <c r="O55" s="12"/>
      <c r="P55" s="12"/>
      <c r="Q55" s="33"/>
    </row>
    <row r="56" spans="1:17" s="1" customFormat="1" ht="12" customHeight="1">
      <c r="A56" s="4"/>
      <c r="B56" s="10"/>
      <c r="C56" s="40" t="s">
        <v>120</v>
      </c>
      <c r="D56" s="71">
        <f>'[1]Sheet1'!D46</f>
        <v>7000000</v>
      </c>
      <c r="E56" s="32"/>
      <c r="F56" s="32"/>
      <c r="G56" s="32"/>
      <c r="H56" s="32"/>
      <c r="I56" s="32"/>
      <c r="J56" s="32"/>
      <c r="K56" s="32"/>
      <c r="L56" s="32"/>
      <c r="M56" s="12">
        <v>2746880</v>
      </c>
      <c r="N56" s="12"/>
      <c r="O56" s="12"/>
      <c r="P56" s="12">
        <f aca="true" t="shared" si="10" ref="P56:P76">SUM(E56:O56)</f>
        <v>2746880</v>
      </c>
      <c r="Q56" s="33">
        <f aca="true" t="shared" si="11" ref="Q56:Q74">D56-E56-F56-G56-H56-I56-J56-K56-L56-M56-N56-O56</f>
        <v>4253120</v>
      </c>
    </row>
    <row r="57" spans="1:17" s="1" customFormat="1" ht="12" customHeight="1">
      <c r="A57" s="4"/>
      <c r="B57" s="10"/>
      <c r="C57" s="40" t="s">
        <v>122</v>
      </c>
      <c r="D57" s="71">
        <f>'[1]Sheet1'!D47</f>
        <v>3000000</v>
      </c>
      <c r="E57" s="32"/>
      <c r="F57" s="32"/>
      <c r="G57" s="32"/>
      <c r="H57" s="32"/>
      <c r="I57" s="32"/>
      <c r="J57" s="32"/>
      <c r="K57" s="32"/>
      <c r="L57" s="32"/>
      <c r="M57" s="12"/>
      <c r="N57" s="12"/>
      <c r="O57" s="12"/>
      <c r="P57" s="12">
        <f t="shared" si="10"/>
        <v>0</v>
      </c>
      <c r="Q57" s="33">
        <f t="shared" si="11"/>
        <v>3000000</v>
      </c>
    </row>
    <row r="58" spans="1:17" s="1" customFormat="1" ht="12" customHeight="1">
      <c r="A58" s="4"/>
      <c r="B58" s="10"/>
      <c r="C58" s="40" t="s">
        <v>124</v>
      </c>
      <c r="D58" s="71">
        <f>'[1]Sheet1'!D48</f>
        <v>4000000</v>
      </c>
      <c r="E58" s="32"/>
      <c r="F58" s="32"/>
      <c r="G58" s="32"/>
      <c r="H58" s="32"/>
      <c r="I58" s="32"/>
      <c r="J58" s="32"/>
      <c r="K58" s="32"/>
      <c r="L58" s="32"/>
      <c r="M58" s="12">
        <v>3960000</v>
      </c>
      <c r="N58" s="12"/>
      <c r="O58" s="12"/>
      <c r="P58" s="12">
        <f t="shared" si="10"/>
        <v>3960000</v>
      </c>
      <c r="Q58" s="33">
        <f t="shared" si="11"/>
        <v>40000</v>
      </c>
    </row>
    <row r="59" spans="1:17" s="1" customFormat="1" ht="12" customHeight="1">
      <c r="A59" s="4"/>
      <c r="B59" s="10"/>
      <c r="C59" s="50" t="s">
        <v>126</v>
      </c>
      <c r="D59" s="71">
        <f>'[1]Sheet1'!D49</f>
        <v>3000000</v>
      </c>
      <c r="E59" s="32"/>
      <c r="F59" s="32"/>
      <c r="G59" s="32"/>
      <c r="H59" s="32"/>
      <c r="I59" s="32"/>
      <c r="J59" s="32"/>
      <c r="K59" s="32"/>
      <c r="L59" s="32"/>
      <c r="M59" s="12"/>
      <c r="N59" s="12"/>
      <c r="O59" s="12"/>
      <c r="P59" s="12">
        <f t="shared" si="10"/>
        <v>0</v>
      </c>
      <c r="Q59" s="33">
        <f t="shared" si="11"/>
        <v>3000000</v>
      </c>
    </row>
    <row r="60" spans="1:17" s="1" customFormat="1" ht="12" customHeight="1">
      <c r="A60" s="4"/>
      <c r="B60" s="10"/>
      <c r="C60" s="42" t="s">
        <v>128</v>
      </c>
      <c r="D60" s="71">
        <f>'[1]Sheet1'!D50</f>
        <v>5000000</v>
      </c>
      <c r="E60" s="32"/>
      <c r="F60" s="32"/>
      <c r="G60" s="32"/>
      <c r="H60" s="32"/>
      <c r="I60" s="32"/>
      <c r="J60" s="32"/>
      <c r="K60" s="32"/>
      <c r="L60" s="32"/>
      <c r="M60" s="12">
        <v>3489280</v>
      </c>
      <c r="N60" s="12"/>
      <c r="O60" s="12"/>
      <c r="P60" s="12">
        <f t="shared" si="10"/>
        <v>3489280</v>
      </c>
      <c r="Q60" s="33">
        <f t="shared" si="11"/>
        <v>1510720</v>
      </c>
    </row>
    <row r="61" spans="1:17" s="1" customFormat="1" ht="12" customHeight="1">
      <c r="A61" s="4"/>
      <c r="B61" s="10"/>
      <c r="C61" s="52" t="s">
        <v>130</v>
      </c>
      <c r="D61" s="71">
        <f>'[1]Sheet1'!D51</f>
        <v>5000000</v>
      </c>
      <c r="E61" s="32"/>
      <c r="F61" s="32"/>
      <c r="G61" s="32"/>
      <c r="H61" s="32"/>
      <c r="I61" s="32"/>
      <c r="J61" s="32"/>
      <c r="K61" s="32"/>
      <c r="L61" s="32"/>
      <c r="M61" s="12">
        <v>2686560</v>
      </c>
      <c r="N61" s="12"/>
      <c r="O61" s="12"/>
      <c r="P61" s="12">
        <f t="shared" si="10"/>
        <v>2686560</v>
      </c>
      <c r="Q61" s="33">
        <f t="shared" si="11"/>
        <v>2313440</v>
      </c>
    </row>
    <row r="62" spans="1:17" s="1" customFormat="1" ht="12" customHeight="1">
      <c r="A62" s="4"/>
      <c r="B62" s="10"/>
      <c r="C62" s="40" t="s">
        <v>132</v>
      </c>
      <c r="D62" s="71">
        <f>'[1]Sheet1'!D52</f>
        <v>2000000</v>
      </c>
      <c r="E62" s="32"/>
      <c r="F62" s="32"/>
      <c r="G62" s="32"/>
      <c r="H62" s="32"/>
      <c r="I62" s="32"/>
      <c r="J62" s="32"/>
      <c r="K62" s="32"/>
      <c r="L62" s="32"/>
      <c r="M62" s="12"/>
      <c r="N62" s="12"/>
      <c r="O62" s="12"/>
      <c r="P62" s="12">
        <f t="shared" si="10"/>
        <v>0</v>
      </c>
      <c r="Q62" s="33">
        <f t="shared" si="11"/>
        <v>2000000</v>
      </c>
    </row>
    <row r="63" spans="1:17" s="1" customFormat="1" ht="12" customHeight="1">
      <c r="A63" s="4"/>
      <c r="B63" s="10"/>
      <c r="C63" s="40" t="s">
        <v>133</v>
      </c>
      <c r="D63" s="71">
        <f>'[1]Sheet1'!D53</f>
        <v>2000000</v>
      </c>
      <c r="E63" s="32"/>
      <c r="F63" s="32"/>
      <c r="G63" s="32"/>
      <c r="H63" s="32"/>
      <c r="I63" s="32"/>
      <c r="J63" s="32"/>
      <c r="K63" s="32"/>
      <c r="L63" s="32"/>
      <c r="M63" s="12"/>
      <c r="N63" s="12"/>
      <c r="O63" s="12"/>
      <c r="P63" s="12">
        <f t="shared" si="10"/>
        <v>0</v>
      </c>
      <c r="Q63" s="33">
        <f t="shared" si="11"/>
        <v>2000000</v>
      </c>
    </row>
    <row r="64" spans="1:17" s="1" customFormat="1" ht="12" customHeight="1">
      <c r="A64" s="4"/>
      <c r="B64" s="10"/>
      <c r="C64" s="40" t="s">
        <v>366</v>
      </c>
      <c r="D64" s="71">
        <f>'[1]Sheet1'!D54</f>
        <v>20000000</v>
      </c>
      <c r="E64" s="32"/>
      <c r="F64" s="32"/>
      <c r="G64" s="32"/>
      <c r="H64" s="32"/>
      <c r="I64" s="32"/>
      <c r="J64" s="32"/>
      <c r="K64" s="32"/>
      <c r="L64" s="32"/>
      <c r="M64" s="12">
        <f>4542560+6813840+6134080</f>
        <v>17490480</v>
      </c>
      <c r="N64" s="12"/>
      <c r="O64" s="12"/>
      <c r="P64" s="12">
        <f t="shared" si="10"/>
        <v>17490480</v>
      </c>
      <c r="Q64" s="33">
        <f t="shared" si="11"/>
        <v>2509520</v>
      </c>
    </row>
    <row r="65" spans="1:17" s="1" customFormat="1" ht="12" customHeight="1">
      <c r="A65" s="4"/>
      <c r="B65" s="10"/>
      <c r="C65" s="50" t="s">
        <v>135</v>
      </c>
      <c r="D65" s="71">
        <f>'[1]Sheet1'!D55</f>
        <v>11960000</v>
      </c>
      <c r="E65" s="32"/>
      <c r="F65" s="32"/>
      <c r="G65" s="32"/>
      <c r="H65" s="32"/>
      <c r="I65" s="32"/>
      <c r="J65" s="32"/>
      <c r="K65" s="32"/>
      <c r="L65" s="32"/>
      <c r="M65" s="12"/>
      <c r="N65" s="12"/>
      <c r="O65" s="12"/>
      <c r="P65" s="12">
        <f t="shared" si="10"/>
        <v>0</v>
      </c>
      <c r="Q65" s="33">
        <f t="shared" si="11"/>
        <v>11960000</v>
      </c>
    </row>
    <row r="66" spans="1:17" s="1" customFormat="1" ht="12" customHeight="1">
      <c r="A66" s="4"/>
      <c r="B66" s="10"/>
      <c r="C66" s="45" t="s">
        <v>136</v>
      </c>
      <c r="D66" s="71">
        <f>'[1]Sheet1'!D56</f>
        <v>6794955</v>
      </c>
      <c r="E66" s="32"/>
      <c r="F66" s="32"/>
      <c r="G66" s="32"/>
      <c r="H66" s="32"/>
      <c r="I66" s="32"/>
      <c r="J66" s="167">
        <v>2717982.08</v>
      </c>
      <c r="K66" s="167"/>
      <c r="L66" s="167"/>
      <c r="M66" s="168"/>
      <c r="N66" s="168"/>
      <c r="O66" s="168"/>
      <c r="P66" s="12">
        <f t="shared" si="10"/>
        <v>2717982.08</v>
      </c>
      <c r="Q66" s="33">
        <f t="shared" si="11"/>
        <v>4076972.92</v>
      </c>
    </row>
    <row r="67" spans="1:17" s="1" customFormat="1" ht="12" customHeight="1">
      <c r="A67" s="4"/>
      <c r="B67" s="10"/>
      <c r="C67" s="45" t="s">
        <v>137</v>
      </c>
      <c r="D67" s="71">
        <f>'[1]Sheet1'!D57</f>
        <v>3140955</v>
      </c>
      <c r="E67" s="32"/>
      <c r="F67" s="32"/>
      <c r="G67" s="32"/>
      <c r="H67" s="32"/>
      <c r="I67" s="32"/>
      <c r="J67" s="167">
        <v>1256382.08</v>
      </c>
      <c r="K67" s="167"/>
      <c r="L67" s="167"/>
      <c r="M67" s="168"/>
      <c r="N67" s="168"/>
      <c r="O67" s="168"/>
      <c r="P67" s="12">
        <f t="shared" si="10"/>
        <v>1256382.08</v>
      </c>
      <c r="Q67" s="33">
        <f t="shared" si="11"/>
        <v>1884572.92</v>
      </c>
    </row>
    <row r="68" spans="1:17" s="1" customFormat="1" ht="12" customHeight="1">
      <c r="A68" s="4"/>
      <c r="B68" s="10"/>
      <c r="C68" s="45" t="s">
        <v>138</v>
      </c>
      <c r="D68" s="71">
        <f>'[1]Sheet1'!D58</f>
        <v>5170955</v>
      </c>
      <c r="E68" s="32"/>
      <c r="F68" s="32"/>
      <c r="G68" s="32"/>
      <c r="H68" s="32"/>
      <c r="I68" s="32"/>
      <c r="J68" s="169">
        <v>2068382.08</v>
      </c>
      <c r="K68" s="169"/>
      <c r="L68" s="169"/>
      <c r="M68" s="170"/>
      <c r="N68" s="170"/>
      <c r="O68" s="170"/>
      <c r="P68" s="12">
        <f t="shared" si="10"/>
        <v>2068382.08</v>
      </c>
      <c r="Q68" s="33">
        <f t="shared" si="11"/>
        <v>3102572.92</v>
      </c>
    </row>
    <row r="69" spans="1:17" s="1" customFormat="1" ht="12" customHeight="1">
      <c r="A69" s="4"/>
      <c r="B69" s="10"/>
      <c r="C69" s="45" t="s">
        <v>139</v>
      </c>
      <c r="D69" s="71">
        <f>'[1]Sheet1'!D59</f>
        <v>7928032</v>
      </c>
      <c r="E69" s="32"/>
      <c r="F69" s="32"/>
      <c r="G69" s="32"/>
      <c r="H69" s="32"/>
      <c r="I69" s="32"/>
      <c r="J69" s="32"/>
      <c r="K69" s="32"/>
      <c r="L69" s="32"/>
      <c r="M69" s="12"/>
      <c r="N69" s="12"/>
      <c r="O69" s="12"/>
      <c r="P69" s="12">
        <f t="shared" si="10"/>
        <v>0</v>
      </c>
      <c r="Q69" s="33">
        <f t="shared" si="11"/>
        <v>7928032</v>
      </c>
    </row>
    <row r="70" spans="1:17" s="1" customFormat="1" ht="12" customHeight="1">
      <c r="A70" s="4"/>
      <c r="B70" s="10"/>
      <c r="C70" s="45" t="s">
        <v>140</v>
      </c>
      <c r="D70" s="71">
        <f>'[1]Sheet1'!D60</f>
        <v>11615747</v>
      </c>
      <c r="E70" s="32"/>
      <c r="F70" s="32"/>
      <c r="G70" s="32"/>
      <c r="H70" s="32"/>
      <c r="I70" s="32"/>
      <c r="J70" s="167">
        <v>3484724.1</v>
      </c>
      <c r="K70" s="167"/>
      <c r="L70" s="167"/>
      <c r="M70" s="168"/>
      <c r="N70" s="168"/>
      <c r="O70" s="168"/>
      <c r="P70" s="12">
        <f t="shared" si="10"/>
        <v>3484724.1</v>
      </c>
      <c r="Q70" s="33">
        <f t="shared" si="11"/>
        <v>8131022.9</v>
      </c>
    </row>
    <row r="71" spans="1:17" s="1" customFormat="1" ht="12" customHeight="1">
      <c r="A71" s="4"/>
      <c r="B71" s="10"/>
      <c r="C71" s="45" t="s">
        <v>141</v>
      </c>
      <c r="D71" s="71">
        <f>'[1]Sheet1'!D61</f>
        <v>8885600</v>
      </c>
      <c r="E71" s="32"/>
      <c r="F71" s="32"/>
      <c r="G71" s="32"/>
      <c r="H71" s="32"/>
      <c r="I71" s="32"/>
      <c r="J71" s="167">
        <v>3554240</v>
      </c>
      <c r="K71" s="167"/>
      <c r="L71" s="167"/>
      <c r="M71" s="168">
        <v>5331360</v>
      </c>
      <c r="N71" s="168"/>
      <c r="O71" s="168"/>
      <c r="P71" s="12">
        <f t="shared" si="10"/>
        <v>8885600</v>
      </c>
      <c r="Q71" s="33">
        <f t="shared" si="11"/>
        <v>0</v>
      </c>
    </row>
    <row r="72" spans="1:17" s="1" customFormat="1" ht="12" customHeight="1">
      <c r="A72" s="4"/>
      <c r="B72" s="10"/>
      <c r="C72" s="45" t="s">
        <v>142</v>
      </c>
      <c r="D72" s="71">
        <f>'[1]Sheet1'!D62</f>
        <v>12748400</v>
      </c>
      <c r="E72" s="32"/>
      <c r="F72" s="32"/>
      <c r="G72" s="32"/>
      <c r="H72" s="32"/>
      <c r="I72" s="32"/>
      <c r="J72" s="167">
        <v>5099360</v>
      </c>
      <c r="K72" s="167"/>
      <c r="L72" s="167"/>
      <c r="M72" s="168">
        <v>7649040</v>
      </c>
      <c r="N72" s="168"/>
      <c r="O72" s="168"/>
      <c r="P72" s="12">
        <f t="shared" si="10"/>
        <v>12748400</v>
      </c>
      <c r="Q72" s="33">
        <f t="shared" si="11"/>
        <v>0</v>
      </c>
    </row>
    <row r="73" spans="1:17" s="1" customFormat="1" ht="12" customHeight="1">
      <c r="A73" s="4"/>
      <c r="B73" s="10"/>
      <c r="C73" s="45" t="s">
        <v>143</v>
      </c>
      <c r="D73" s="71">
        <f>'[1]Sheet1'!D63</f>
        <v>11356400</v>
      </c>
      <c r="E73" s="32"/>
      <c r="F73" s="32"/>
      <c r="G73" s="32"/>
      <c r="H73" s="32"/>
      <c r="I73" s="32"/>
      <c r="J73" s="32"/>
      <c r="K73" s="32"/>
      <c r="L73" s="32"/>
      <c r="M73" s="12"/>
      <c r="N73" s="12"/>
      <c r="O73" s="12"/>
      <c r="P73" s="12">
        <f t="shared" si="10"/>
        <v>0</v>
      </c>
      <c r="Q73" s="33">
        <f t="shared" si="11"/>
        <v>11356400</v>
      </c>
    </row>
    <row r="74" spans="1:17" s="1" customFormat="1" ht="12" customHeight="1">
      <c r="A74" s="4"/>
      <c r="B74" s="10"/>
      <c r="C74" s="45" t="s">
        <v>144</v>
      </c>
      <c r="D74" s="71">
        <f>'[1]Sheet1'!D64</f>
        <v>10045600</v>
      </c>
      <c r="E74" s="32"/>
      <c r="F74" s="32"/>
      <c r="G74" s="32"/>
      <c r="H74" s="32"/>
      <c r="I74" s="32"/>
      <c r="J74" s="167">
        <v>4018240</v>
      </c>
      <c r="K74" s="167"/>
      <c r="L74" s="167"/>
      <c r="M74" s="12">
        <v>6027360</v>
      </c>
      <c r="N74" s="12"/>
      <c r="O74" s="12"/>
      <c r="P74" s="12">
        <f t="shared" si="10"/>
        <v>10045600</v>
      </c>
      <c r="Q74" s="33">
        <f t="shared" si="11"/>
        <v>0</v>
      </c>
    </row>
    <row r="75" spans="1:17" s="1" customFormat="1" ht="12" customHeight="1">
      <c r="A75" s="4"/>
      <c r="B75" s="10"/>
      <c r="C75" s="45"/>
      <c r="D75" s="76"/>
      <c r="E75" s="32"/>
      <c r="F75" s="32"/>
      <c r="G75" s="32"/>
      <c r="H75" s="32"/>
      <c r="I75" s="32"/>
      <c r="J75" s="32"/>
      <c r="K75" s="32"/>
      <c r="L75" s="32"/>
      <c r="M75" s="12"/>
      <c r="N75" s="12"/>
      <c r="O75" s="12"/>
      <c r="P75" s="12">
        <f t="shared" si="10"/>
        <v>0</v>
      </c>
      <c r="Q75" s="33"/>
    </row>
    <row r="76" spans="1:17" s="1" customFormat="1" ht="12" customHeight="1">
      <c r="A76" s="4"/>
      <c r="B76" s="10"/>
      <c r="C76" s="45"/>
      <c r="D76" s="76"/>
      <c r="E76" s="32"/>
      <c r="F76" s="32"/>
      <c r="G76" s="32"/>
      <c r="H76" s="32"/>
      <c r="I76" s="32"/>
      <c r="J76" s="32"/>
      <c r="K76" s="32"/>
      <c r="L76" s="32"/>
      <c r="M76" s="12"/>
      <c r="N76" s="12"/>
      <c r="O76" s="12"/>
      <c r="P76" s="12">
        <f t="shared" si="10"/>
        <v>0</v>
      </c>
      <c r="Q76" s="33"/>
    </row>
    <row r="77" spans="1:17" s="1" customFormat="1" ht="12" customHeight="1">
      <c r="A77" s="4"/>
      <c r="B77" s="10"/>
      <c r="C77" s="9" t="s">
        <v>3</v>
      </c>
      <c r="D77" s="72">
        <f aca="true" t="shared" si="12" ref="D77:P77">SUM(D56:D76)</f>
        <v>140646644</v>
      </c>
      <c r="E77" s="72">
        <f t="shared" si="12"/>
        <v>0</v>
      </c>
      <c r="F77" s="72">
        <f t="shared" si="12"/>
        <v>0</v>
      </c>
      <c r="G77" s="72">
        <f t="shared" si="12"/>
        <v>0</v>
      </c>
      <c r="H77" s="72">
        <f t="shared" si="12"/>
        <v>0</v>
      </c>
      <c r="I77" s="72">
        <f t="shared" si="12"/>
        <v>0</v>
      </c>
      <c r="J77" s="72">
        <f t="shared" si="12"/>
        <v>22199310.34</v>
      </c>
      <c r="K77" s="72">
        <f t="shared" si="12"/>
        <v>0</v>
      </c>
      <c r="L77" s="72">
        <f t="shared" si="12"/>
        <v>0</v>
      </c>
      <c r="M77" s="72">
        <f t="shared" si="12"/>
        <v>49380960</v>
      </c>
      <c r="N77" s="72">
        <f t="shared" si="12"/>
        <v>0</v>
      </c>
      <c r="O77" s="72">
        <f t="shared" si="12"/>
        <v>0</v>
      </c>
      <c r="P77" s="72">
        <f t="shared" si="12"/>
        <v>71580270.34</v>
      </c>
      <c r="Q77" s="15">
        <f>SUM(Q56:Q74)</f>
        <v>69066373.66</v>
      </c>
    </row>
    <row r="78" spans="1:17" s="1" customFormat="1" ht="12" customHeight="1">
      <c r="A78" s="4"/>
      <c r="B78" s="8"/>
      <c r="C78" s="9"/>
      <c r="D78" s="11"/>
      <c r="E78" s="34"/>
      <c r="F78" s="34"/>
      <c r="G78" s="34"/>
      <c r="H78" s="34"/>
      <c r="I78" s="34"/>
      <c r="J78" s="34"/>
      <c r="K78" s="34"/>
      <c r="L78" s="34"/>
      <c r="M78" s="12"/>
      <c r="N78" s="12"/>
      <c r="O78" s="12"/>
      <c r="P78" s="12"/>
      <c r="Q78" s="33"/>
    </row>
    <row r="79" spans="1:17" s="1" customFormat="1" ht="12" customHeight="1">
      <c r="A79" s="4"/>
      <c r="B79" s="8" t="s">
        <v>16</v>
      </c>
      <c r="C79" s="9" t="s">
        <v>61</v>
      </c>
      <c r="D79" s="12"/>
      <c r="E79" s="34"/>
      <c r="F79" s="34"/>
      <c r="G79" s="34"/>
      <c r="H79" s="34"/>
      <c r="I79" s="34"/>
      <c r="J79" s="34"/>
      <c r="K79" s="34"/>
      <c r="L79" s="34"/>
      <c r="M79" s="12"/>
      <c r="N79" s="12"/>
      <c r="O79" s="12"/>
      <c r="P79" s="12"/>
      <c r="Q79" s="33"/>
    </row>
    <row r="80" spans="1:17" s="1" customFormat="1" ht="12" customHeight="1" thickBot="1">
      <c r="A80" s="4"/>
      <c r="B80" s="10"/>
      <c r="C80" s="62" t="s">
        <v>145</v>
      </c>
      <c r="D80" s="77">
        <f>'[1]Sheet1'!D69</f>
        <v>6600000</v>
      </c>
      <c r="E80" s="32"/>
      <c r="F80" s="32"/>
      <c r="G80" s="32"/>
      <c r="H80" s="32"/>
      <c r="I80" s="32"/>
      <c r="J80" s="32"/>
      <c r="K80" s="32"/>
      <c r="L80" s="32"/>
      <c r="M80" s="12"/>
      <c r="N80" s="12"/>
      <c r="O80" s="12"/>
      <c r="P80" s="12">
        <f aca="true" t="shared" si="13" ref="P80:P96">SUM(E80:O80)</f>
        <v>0</v>
      </c>
      <c r="Q80" s="33">
        <f aca="true" t="shared" si="14" ref="Q80:Q96">D80-E80-F80-G80-H80-I80-J80-K80-L80-M80-N80-O80</f>
        <v>6600000</v>
      </c>
    </row>
    <row r="81" spans="1:17" s="1" customFormat="1" ht="16.5" thickBot="1">
      <c r="A81" s="4"/>
      <c r="B81" s="10"/>
      <c r="C81" s="62" t="s">
        <v>146</v>
      </c>
      <c r="D81" s="77">
        <f>'[1]Sheet1'!D70</f>
        <v>3300000</v>
      </c>
      <c r="E81" s="32"/>
      <c r="F81" s="32">
        <f>826848</f>
        <v>826848</v>
      </c>
      <c r="G81" s="32"/>
      <c r="H81" s="32"/>
      <c r="I81" s="171"/>
      <c r="J81" s="171"/>
      <c r="K81" s="171"/>
      <c r="L81" s="171"/>
      <c r="M81" s="172"/>
      <c r="N81" s="172"/>
      <c r="O81" s="172"/>
      <c r="P81" s="12">
        <f t="shared" si="13"/>
        <v>826848</v>
      </c>
      <c r="Q81" s="33">
        <f t="shared" si="14"/>
        <v>2473152</v>
      </c>
    </row>
    <row r="82" spans="1:17" s="1" customFormat="1" ht="12" customHeight="1" thickBot="1">
      <c r="A82" s="4"/>
      <c r="B82" s="10"/>
      <c r="C82" s="62" t="s">
        <v>148</v>
      </c>
      <c r="D82" s="77">
        <f>'[1]Sheet1'!D71</f>
        <v>9000000</v>
      </c>
      <c r="E82" s="32"/>
      <c r="F82" s="32"/>
      <c r="G82" s="32"/>
      <c r="H82" s="32"/>
      <c r="I82" s="32">
        <v>2891068</v>
      </c>
      <c r="J82" s="32"/>
      <c r="K82" s="32"/>
      <c r="L82" s="32"/>
      <c r="M82" s="173">
        <f>311900+2498477+1478936.2</f>
        <v>4289313.2</v>
      </c>
      <c r="N82" s="173"/>
      <c r="O82" s="173"/>
      <c r="P82" s="12">
        <f t="shared" si="13"/>
        <v>7180381.2</v>
      </c>
      <c r="Q82" s="33">
        <f t="shared" si="14"/>
        <v>1819618.7999999998</v>
      </c>
    </row>
    <row r="83" spans="1:17" s="1" customFormat="1" ht="12" customHeight="1" thickBot="1">
      <c r="A83" s="4"/>
      <c r="B83" s="10"/>
      <c r="C83" s="62" t="s">
        <v>150</v>
      </c>
      <c r="D83" s="77">
        <f>'[1]Sheet1'!D72</f>
        <v>1500000</v>
      </c>
      <c r="E83" s="32"/>
      <c r="F83" s="32"/>
      <c r="G83" s="32"/>
      <c r="H83" s="32"/>
      <c r="I83" s="32"/>
      <c r="J83" s="32"/>
      <c r="K83" s="32"/>
      <c r="L83" s="32"/>
      <c r="M83" s="12">
        <v>1237743.8</v>
      </c>
      <c r="N83" s="12"/>
      <c r="O83" s="12"/>
      <c r="P83" s="12">
        <f t="shared" si="13"/>
        <v>1237743.8</v>
      </c>
      <c r="Q83" s="33">
        <f t="shared" si="14"/>
        <v>262256.19999999995</v>
      </c>
    </row>
    <row r="84" spans="1:17" s="1" customFormat="1" ht="12" customHeight="1" thickBot="1">
      <c r="A84" s="4"/>
      <c r="B84" s="10"/>
      <c r="C84" s="62" t="s">
        <v>152</v>
      </c>
      <c r="D84" s="77">
        <f>'[1]Sheet1'!D73</f>
        <v>3300000</v>
      </c>
      <c r="E84" s="32"/>
      <c r="F84" s="32"/>
      <c r="G84" s="32"/>
      <c r="H84" s="32"/>
      <c r="I84" s="32"/>
      <c r="J84" s="32"/>
      <c r="K84" s="32"/>
      <c r="L84" s="32"/>
      <c r="M84" s="12"/>
      <c r="N84" s="12"/>
      <c r="O84" s="12"/>
      <c r="P84" s="12">
        <f t="shared" si="13"/>
        <v>0</v>
      </c>
      <c r="Q84" s="33">
        <f t="shared" si="14"/>
        <v>3300000</v>
      </c>
    </row>
    <row r="85" spans="1:17" s="1" customFormat="1" ht="12" customHeight="1" thickBot="1">
      <c r="A85" s="4"/>
      <c r="B85" s="10"/>
      <c r="C85" s="62" t="s">
        <v>154</v>
      </c>
      <c r="D85" s="77">
        <f>'[1]Sheet1'!D74</f>
        <v>4000000</v>
      </c>
      <c r="E85" s="32"/>
      <c r="F85" s="32"/>
      <c r="G85" s="32"/>
      <c r="H85" s="32"/>
      <c r="I85" s="32"/>
      <c r="J85" s="32"/>
      <c r="K85" s="32"/>
      <c r="L85" s="32"/>
      <c r="M85" s="12"/>
      <c r="N85" s="12"/>
      <c r="O85" s="12"/>
      <c r="P85" s="12">
        <f t="shared" si="13"/>
        <v>0</v>
      </c>
      <c r="Q85" s="33">
        <f t="shared" si="14"/>
        <v>4000000</v>
      </c>
    </row>
    <row r="86" spans="1:17" s="1" customFormat="1" ht="12" customHeight="1" thickBot="1">
      <c r="A86" s="4"/>
      <c r="B86" s="10"/>
      <c r="C86" s="62" t="s">
        <v>156</v>
      </c>
      <c r="D86" s="77">
        <f>'[1]Sheet1'!D75</f>
        <v>6600000</v>
      </c>
      <c r="E86" s="32"/>
      <c r="F86" s="32"/>
      <c r="G86" s="32"/>
      <c r="H86" s="32"/>
      <c r="I86" s="32"/>
      <c r="J86" s="32"/>
      <c r="K86" s="32"/>
      <c r="L86" s="32"/>
      <c r="M86" s="12"/>
      <c r="N86" s="12"/>
      <c r="O86" s="12"/>
      <c r="P86" s="12">
        <f t="shared" si="13"/>
        <v>0</v>
      </c>
      <c r="Q86" s="33">
        <f t="shared" si="14"/>
        <v>6600000</v>
      </c>
    </row>
    <row r="87" spans="1:17" s="1" customFormat="1" ht="12" customHeight="1" thickBot="1">
      <c r="A87" s="4"/>
      <c r="B87" s="10"/>
      <c r="C87" s="62" t="s">
        <v>158</v>
      </c>
      <c r="D87" s="77">
        <f>'[1]Sheet1'!D76</f>
        <v>6600000</v>
      </c>
      <c r="E87" s="32"/>
      <c r="F87" s="32"/>
      <c r="G87" s="32"/>
      <c r="H87" s="32"/>
      <c r="I87" s="32"/>
      <c r="J87" s="32"/>
      <c r="K87" s="32"/>
      <c r="L87" s="32"/>
      <c r="M87" s="12"/>
      <c r="N87" s="12"/>
      <c r="O87" s="12"/>
      <c r="P87" s="12">
        <f t="shared" si="13"/>
        <v>0</v>
      </c>
      <c r="Q87" s="33">
        <f t="shared" si="14"/>
        <v>6600000</v>
      </c>
    </row>
    <row r="88" spans="1:17" s="1" customFormat="1" ht="12" customHeight="1" thickBot="1">
      <c r="A88" s="4"/>
      <c r="B88" s="10"/>
      <c r="C88" s="62" t="s">
        <v>160</v>
      </c>
      <c r="D88" s="77">
        <f>'[1]Sheet1'!D77</f>
        <v>3000000</v>
      </c>
      <c r="E88" s="32"/>
      <c r="F88" s="32"/>
      <c r="G88" s="32"/>
      <c r="H88" s="32"/>
      <c r="I88" s="32"/>
      <c r="J88" s="32"/>
      <c r="K88" s="32"/>
      <c r="L88" s="32"/>
      <c r="M88" s="12"/>
      <c r="N88" s="12"/>
      <c r="O88" s="12"/>
      <c r="P88" s="12">
        <f t="shared" si="13"/>
        <v>0</v>
      </c>
      <c r="Q88" s="33">
        <f t="shared" si="14"/>
        <v>3000000</v>
      </c>
    </row>
    <row r="89" spans="1:17" s="1" customFormat="1" ht="12" customHeight="1" thickBot="1">
      <c r="A89" s="4"/>
      <c r="B89" s="10"/>
      <c r="C89" s="62" t="s">
        <v>161</v>
      </c>
      <c r="D89" s="77">
        <f>'[1]Sheet1'!D78</f>
        <v>41288298</v>
      </c>
      <c r="E89" s="32"/>
      <c r="F89" s="32"/>
      <c r="G89" s="32"/>
      <c r="H89" s="32"/>
      <c r="I89" s="32"/>
      <c r="J89" s="32"/>
      <c r="K89" s="32"/>
      <c r="L89" s="32"/>
      <c r="M89" s="12"/>
      <c r="N89" s="12"/>
      <c r="O89" s="12"/>
      <c r="P89" s="12">
        <f t="shared" si="13"/>
        <v>0</v>
      </c>
      <c r="Q89" s="33">
        <f t="shared" si="14"/>
        <v>41288298</v>
      </c>
    </row>
    <row r="90" spans="1:17" s="1" customFormat="1" ht="12" customHeight="1" thickBot="1">
      <c r="A90" s="4"/>
      <c r="B90" s="10"/>
      <c r="C90" s="62" t="s">
        <v>162</v>
      </c>
      <c r="D90" s="77">
        <f>'[1]Sheet1'!D79</f>
        <v>12541623</v>
      </c>
      <c r="E90" s="32">
        <v>1984894</v>
      </c>
      <c r="F90" s="32"/>
      <c r="G90" s="32"/>
      <c r="H90" s="32"/>
      <c r="I90" s="32"/>
      <c r="J90" s="32">
        <f>1998000+1998900</f>
        <v>3996900</v>
      </c>
      <c r="K90" s="32"/>
      <c r="L90" s="32">
        <v>1680000</v>
      </c>
      <c r="M90" s="12"/>
      <c r="N90" s="12"/>
      <c r="O90" s="12"/>
      <c r="P90" s="12">
        <f t="shared" si="13"/>
        <v>7661794</v>
      </c>
      <c r="Q90" s="33">
        <f t="shared" si="14"/>
        <v>4879829</v>
      </c>
    </row>
    <row r="91" spans="1:17" s="1" customFormat="1" ht="12" customHeight="1" thickBot="1">
      <c r="A91" s="4"/>
      <c r="B91" s="10"/>
      <c r="C91" s="62" t="s">
        <v>164</v>
      </c>
      <c r="D91" s="77">
        <f>'[1]Sheet1'!D80</f>
        <v>9100000</v>
      </c>
      <c r="E91" s="32"/>
      <c r="F91" s="32"/>
      <c r="G91" s="32"/>
      <c r="H91" s="32"/>
      <c r="I91" s="32"/>
      <c r="J91" s="32"/>
      <c r="K91" s="32"/>
      <c r="L91" s="32"/>
      <c r="M91" s="12"/>
      <c r="N91" s="12"/>
      <c r="O91" s="12"/>
      <c r="P91" s="12">
        <f t="shared" si="13"/>
        <v>0</v>
      </c>
      <c r="Q91" s="33">
        <f t="shared" si="14"/>
        <v>9100000</v>
      </c>
    </row>
    <row r="92" spans="1:17" s="1" customFormat="1" ht="12" customHeight="1" thickBot="1">
      <c r="A92" s="4"/>
      <c r="B92" s="10"/>
      <c r="C92" s="62" t="s">
        <v>166</v>
      </c>
      <c r="D92" s="77">
        <f>'[1]Sheet1'!D81</f>
        <v>2000000</v>
      </c>
      <c r="E92" s="32"/>
      <c r="F92" s="32"/>
      <c r="G92" s="32"/>
      <c r="H92" s="32"/>
      <c r="I92" s="32"/>
      <c r="J92" s="32"/>
      <c r="K92" s="32"/>
      <c r="L92" s="32"/>
      <c r="M92" s="12"/>
      <c r="N92" s="12"/>
      <c r="O92" s="12"/>
      <c r="P92" s="12">
        <f t="shared" si="13"/>
        <v>0</v>
      </c>
      <c r="Q92" s="33">
        <f t="shared" si="14"/>
        <v>2000000</v>
      </c>
    </row>
    <row r="93" spans="1:17" s="1" customFormat="1" ht="12" customHeight="1" thickBot="1">
      <c r="A93" s="4"/>
      <c r="B93" s="10"/>
      <c r="C93" s="62" t="s">
        <v>167</v>
      </c>
      <c r="D93" s="77">
        <f>'[1]Sheet1'!D82</f>
        <v>33000000</v>
      </c>
      <c r="E93" s="32"/>
      <c r="F93" s="32"/>
      <c r="G93" s="32"/>
      <c r="H93" s="32"/>
      <c r="I93" s="32"/>
      <c r="J93" s="32"/>
      <c r="K93" s="32"/>
      <c r="L93" s="32"/>
      <c r="M93" s="12">
        <f>2797805</f>
        <v>2797805</v>
      </c>
      <c r="N93" s="12"/>
      <c r="O93" s="12"/>
      <c r="P93" s="12">
        <f t="shared" si="13"/>
        <v>2797805</v>
      </c>
      <c r="Q93" s="33">
        <f t="shared" si="14"/>
        <v>30202195</v>
      </c>
    </row>
    <row r="94" spans="1:17" s="1" customFormat="1" ht="12" customHeight="1">
      <c r="A94" s="4"/>
      <c r="B94" s="10"/>
      <c r="C94" s="61" t="s">
        <v>41</v>
      </c>
      <c r="D94" s="77">
        <f>'[1]Sheet1'!D83</f>
        <v>4984000</v>
      </c>
      <c r="E94" s="32"/>
      <c r="F94" s="32"/>
      <c r="G94" s="32"/>
      <c r="H94" s="32"/>
      <c r="I94" s="32"/>
      <c r="J94" s="32"/>
      <c r="K94" s="32"/>
      <c r="L94" s="32"/>
      <c r="M94" s="12"/>
      <c r="N94" s="12"/>
      <c r="O94" s="12"/>
      <c r="P94" s="12">
        <f t="shared" si="13"/>
        <v>0</v>
      </c>
      <c r="Q94" s="33">
        <f t="shared" si="14"/>
        <v>4984000</v>
      </c>
    </row>
    <row r="95" spans="1:17" s="1" customFormat="1" ht="12" customHeight="1">
      <c r="A95" s="4"/>
      <c r="B95" s="63"/>
      <c r="C95" s="64" t="s">
        <v>77</v>
      </c>
      <c r="D95" s="78">
        <f>'[1]Sheet1'!D84+'[1]Sheet1'!D85+'[1]Sheet1'!D86+'[1]Sheet1'!D87</f>
        <v>1588698</v>
      </c>
      <c r="E95" s="32"/>
      <c r="F95" s="32"/>
      <c r="G95" s="32"/>
      <c r="H95" s="32"/>
      <c r="I95" s="32">
        <f>191980+262145.55+249724.8</f>
        <v>703850.35</v>
      </c>
      <c r="J95" s="32">
        <v>58000</v>
      </c>
      <c r="K95" s="32"/>
      <c r="L95" s="32"/>
      <c r="M95" s="12"/>
      <c r="N95" s="12"/>
      <c r="O95" s="12"/>
      <c r="P95" s="12">
        <f t="shared" si="13"/>
        <v>761850.35</v>
      </c>
      <c r="Q95" s="33">
        <f t="shared" si="14"/>
        <v>826847.65</v>
      </c>
    </row>
    <row r="96" spans="1:17" s="1" customFormat="1" ht="12" customHeight="1">
      <c r="A96" s="4"/>
      <c r="B96" s="63"/>
      <c r="C96" s="64" t="s">
        <v>173</v>
      </c>
      <c r="D96" s="78">
        <f>'[1]Sheet1'!D88</f>
        <v>31210000</v>
      </c>
      <c r="E96" s="32"/>
      <c r="F96" s="32"/>
      <c r="G96" s="32"/>
      <c r="H96" s="32"/>
      <c r="I96" s="32"/>
      <c r="J96" s="32"/>
      <c r="K96" s="32"/>
      <c r="L96" s="32"/>
      <c r="M96" s="12"/>
      <c r="N96" s="12"/>
      <c r="O96" s="12"/>
      <c r="P96" s="12">
        <f t="shared" si="13"/>
        <v>0</v>
      </c>
      <c r="Q96" s="33">
        <f t="shared" si="14"/>
        <v>31210000</v>
      </c>
    </row>
    <row r="97" spans="1:17" s="1" customFormat="1" ht="12" customHeight="1">
      <c r="A97" s="4"/>
      <c r="B97" s="10"/>
      <c r="C97" s="44"/>
      <c r="D97" s="77"/>
      <c r="E97" s="32"/>
      <c r="F97" s="32"/>
      <c r="G97" s="32"/>
      <c r="H97" s="32"/>
      <c r="I97" s="32"/>
      <c r="J97" s="32"/>
      <c r="K97" s="32"/>
      <c r="L97" s="32"/>
      <c r="M97" s="12"/>
      <c r="N97" s="12"/>
      <c r="O97" s="12"/>
      <c r="P97" s="12"/>
      <c r="Q97" s="33"/>
    </row>
    <row r="98" spans="1:17" s="1" customFormat="1" ht="12" customHeight="1">
      <c r="A98" s="4"/>
      <c r="B98" s="10"/>
      <c r="C98" s="44"/>
      <c r="D98" s="77"/>
      <c r="E98" s="32"/>
      <c r="F98" s="32"/>
      <c r="G98" s="32"/>
      <c r="H98" s="32"/>
      <c r="I98" s="32"/>
      <c r="J98" s="32"/>
      <c r="K98" s="32"/>
      <c r="L98" s="32"/>
      <c r="M98" s="12"/>
      <c r="N98" s="12"/>
      <c r="O98" s="12"/>
      <c r="P98" s="12"/>
      <c r="Q98" s="33"/>
    </row>
    <row r="99" spans="1:19" s="1" customFormat="1" ht="12" customHeight="1">
      <c r="A99" s="4"/>
      <c r="B99" s="10"/>
      <c r="C99" s="9" t="s">
        <v>3</v>
      </c>
      <c r="D99" s="72">
        <f aca="true" t="shared" si="15" ref="D99:P99">SUM(D80:D96)</f>
        <v>179612619</v>
      </c>
      <c r="E99" s="72">
        <f t="shared" si="15"/>
        <v>1984894</v>
      </c>
      <c r="F99" s="72">
        <f t="shared" si="15"/>
        <v>826848</v>
      </c>
      <c r="G99" s="72">
        <f t="shared" si="15"/>
        <v>0</v>
      </c>
      <c r="H99" s="72">
        <f t="shared" si="15"/>
        <v>0</v>
      </c>
      <c r="I99" s="72">
        <f t="shared" si="15"/>
        <v>3594918.35</v>
      </c>
      <c r="J99" s="72">
        <f t="shared" si="15"/>
        <v>4054900</v>
      </c>
      <c r="K99" s="72">
        <f t="shared" si="15"/>
        <v>0</v>
      </c>
      <c r="L99" s="72">
        <f t="shared" si="15"/>
        <v>1680000</v>
      </c>
      <c r="M99" s="72">
        <f t="shared" si="15"/>
        <v>8324862</v>
      </c>
      <c r="N99" s="72">
        <f t="shared" si="15"/>
        <v>0</v>
      </c>
      <c r="O99" s="72">
        <f t="shared" si="15"/>
        <v>0</v>
      </c>
      <c r="P99" s="72">
        <f t="shared" si="15"/>
        <v>20466422.35</v>
      </c>
      <c r="Q99" s="15">
        <f>SUM(Q80:Q96)</f>
        <v>159146196.65</v>
      </c>
      <c r="S99" s="174">
        <v>9416740.95</v>
      </c>
    </row>
    <row r="100" spans="1:17" s="1" customFormat="1" ht="12" customHeight="1">
      <c r="A100" s="4"/>
      <c r="B100" s="8"/>
      <c r="C100" s="9"/>
      <c r="D100" s="11"/>
      <c r="E100" s="34"/>
      <c r="F100" s="34"/>
      <c r="G100" s="34"/>
      <c r="H100" s="34"/>
      <c r="I100" s="34"/>
      <c r="J100" s="34"/>
      <c r="K100" s="34"/>
      <c r="L100" s="34"/>
      <c r="M100" s="12"/>
      <c r="N100" s="12"/>
      <c r="O100" s="12"/>
      <c r="P100" s="12"/>
      <c r="Q100" s="33"/>
    </row>
    <row r="101" spans="1:19" s="1" customFormat="1" ht="12" customHeight="1">
      <c r="A101" s="4"/>
      <c r="B101" s="8" t="s">
        <v>63</v>
      </c>
      <c r="C101" s="9" t="s">
        <v>64</v>
      </c>
      <c r="D101" s="12"/>
      <c r="E101" s="34"/>
      <c r="F101" s="34"/>
      <c r="G101" s="34"/>
      <c r="H101" s="34"/>
      <c r="I101" s="34"/>
      <c r="J101" s="34"/>
      <c r="K101" s="34"/>
      <c r="L101" s="34"/>
      <c r="M101" s="12"/>
      <c r="N101" s="12"/>
      <c r="O101" s="12"/>
      <c r="P101" s="12"/>
      <c r="Q101" s="33"/>
      <c r="S101" s="175">
        <f>P99-S99</f>
        <v>11049681.400000002</v>
      </c>
    </row>
    <row r="102" spans="1:17" s="1" customFormat="1" ht="12" customHeight="1">
      <c r="A102" s="4"/>
      <c r="B102" s="10"/>
      <c r="C102" s="57" t="s">
        <v>253</v>
      </c>
      <c r="D102" s="54">
        <f>'[1]Sheet1'!D201</f>
        <v>5000000</v>
      </c>
      <c r="E102" s="32"/>
      <c r="F102" s="32"/>
      <c r="G102" s="32"/>
      <c r="H102" s="32"/>
      <c r="I102" s="32"/>
      <c r="J102" s="32"/>
      <c r="K102" s="32"/>
      <c r="L102" s="32"/>
      <c r="M102" s="12">
        <v>4059291.25</v>
      </c>
      <c r="N102" s="12"/>
      <c r="O102" s="12"/>
      <c r="P102" s="12">
        <f aca="true" t="shared" si="16" ref="P102:P124">SUM(E102:O102)</f>
        <v>4059291.25</v>
      </c>
      <c r="Q102" s="33">
        <f aca="true" t="shared" si="17" ref="Q102:Q124">D102-E102-F102-G102-H102-I102-J102-K102-L102-M102-N102-O102</f>
        <v>940708.75</v>
      </c>
    </row>
    <row r="103" spans="1:17" s="1" customFormat="1" ht="12" customHeight="1">
      <c r="A103" s="4"/>
      <c r="B103" s="10"/>
      <c r="C103" s="57" t="s">
        <v>255</v>
      </c>
      <c r="D103" s="54">
        <f>'[1]Sheet1'!D202</f>
        <v>5000000</v>
      </c>
      <c r="E103" s="32"/>
      <c r="F103" s="32"/>
      <c r="G103" s="32"/>
      <c r="H103" s="32"/>
      <c r="I103" s="32"/>
      <c r="J103" s="32"/>
      <c r="K103" s="32"/>
      <c r="L103" s="32"/>
      <c r="M103" s="12">
        <v>3073959.4</v>
      </c>
      <c r="N103" s="12"/>
      <c r="O103" s="12"/>
      <c r="P103" s="12">
        <f t="shared" si="16"/>
        <v>3073959.4</v>
      </c>
      <c r="Q103" s="33">
        <f t="shared" si="17"/>
        <v>1926040.6</v>
      </c>
    </row>
    <row r="104" spans="1:17" s="1" customFormat="1" ht="12" customHeight="1">
      <c r="A104" s="4"/>
      <c r="B104" s="10"/>
      <c r="C104" s="57" t="s">
        <v>257</v>
      </c>
      <c r="D104" s="54">
        <f>'[1]Sheet1'!D203</f>
        <v>5000000</v>
      </c>
      <c r="E104" s="32"/>
      <c r="F104" s="32"/>
      <c r="G104" s="32"/>
      <c r="H104" s="32"/>
      <c r="I104" s="32"/>
      <c r="J104" s="32"/>
      <c r="K104" s="32"/>
      <c r="L104" s="32"/>
      <c r="M104" s="12"/>
      <c r="N104" s="12"/>
      <c r="O104" s="12"/>
      <c r="P104" s="12">
        <f t="shared" si="16"/>
        <v>0</v>
      </c>
      <c r="Q104" s="33">
        <f t="shared" si="17"/>
        <v>5000000</v>
      </c>
    </row>
    <row r="105" spans="1:17" s="1" customFormat="1" ht="12" customHeight="1">
      <c r="A105" s="4"/>
      <c r="B105" s="10"/>
      <c r="C105" s="57" t="s">
        <v>253</v>
      </c>
      <c r="D105" s="54">
        <f>'[1]Sheet1'!D204</f>
        <v>5000000</v>
      </c>
      <c r="E105" s="32"/>
      <c r="F105" s="32"/>
      <c r="G105" s="32"/>
      <c r="H105" s="32"/>
      <c r="I105" s="32"/>
      <c r="J105" s="32"/>
      <c r="K105" s="32"/>
      <c r="L105" s="32"/>
      <c r="M105" s="12">
        <v>3372409.8</v>
      </c>
      <c r="N105" s="12"/>
      <c r="O105" s="12"/>
      <c r="P105" s="12">
        <f t="shared" si="16"/>
        <v>3372409.8</v>
      </c>
      <c r="Q105" s="33">
        <f t="shared" si="17"/>
        <v>1627590.2000000002</v>
      </c>
    </row>
    <row r="106" spans="1:17" s="1" customFormat="1" ht="12" customHeight="1">
      <c r="A106" s="4"/>
      <c r="B106" s="10"/>
      <c r="C106" s="57" t="s">
        <v>259</v>
      </c>
      <c r="D106" s="54">
        <f>'[1]Sheet1'!D205</f>
        <v>3000000</v>
      </c>
      <c r="E106" s="32"/>
      <c r="F106" s="32"/>
      <c r="G106" s="32"/>
      <c r="H106" s="32"/>
      <c r="I106" s="32"/>
      <c r="J106" s="32"/>
      <c r="K106" s="32"/>
      <c r="L106" s="32"/>
      <c r="M106" s="12"/>
      <c r="N106" s="12"/>
      <c r="O106" s="12"/>
      <c r="P106" s="12">
        <f t="shared" si="16"/>
        <v>0</v>
      </c>
      <c r="Q106" s="33">
        <f t="shared" si="17"/>
        <v>3000000</v>
      </c>
    </row>
    <row r="107" spans="1:17" s="1" customFormat="1" ht="12" customHeight="1">
      <c r="A107" s="4"/>
      <c r="B107" s="10"/>
      <c r="C107" s="57" t="s">
        <v>260</v>
      </c>
      <c r="D107" s="54">
        <f>'[1]Sheet1'!D206</f>
        <v>5000000</v>
      </c>
      <c r="E107" s="32"/>
      <c r="F107" s="32"/>
      <c r="G107" s="32"/>
      <c r="H107" s="32"/>
      <c r="I107" s="32"/>
      <c r="J107" s="32"/>
      <c r="K107" s="32"/>
      <c r="L107" s="32"/>
      <c r="M107" s="12"/>
      <c r="N107" s="12"/>
      <c r="O107" s="12"/>
      <c r="P107" s="12">
        <f t="shared" si="16"/>
        <v>0</v>
      </c>
      <c r="Q107" s="33">
        <f t="shared" si="17"/>
        <v>5000000</v>
      </c>
    </row>
    <row r="108" spans="1:17" s="1" customFormat="1" ht="12" customHeight="1">
      <c r="A108" s="4"/>
      <c r="B108" s="10"/>
      <c r="C108" s="57" t="s">
        <v>253</v>
      </c>
      <c r="D108" s="54">
        <f>'[1]Sheet1'!D207</f>
        <v>5000000</v>
      </c>
      <c r="E108" s="32"/>
      <c r="F108" s="32"/>
      <c r="G108" s="32"/>
      <c r="H108" s="32"/>
      <c r="I108" s="32"/>
      <c r="J108" s="32"/>
      <c r="K108" s="32"/>
      <c r="L108" s="32"/>
      <c r="M108" s="12"/>
      <c r="N108" s="12">
        <v>1364097.36</v>
      </c>
      <c r="O108" s="12"/>
      <c r="P108" s="12">
        <f t="shared" si="16"/>
        <v>1364097.36</v>
      </c>
      <c r="Q108" s="33">
        <f t="shared" si="17"/>
        <v>3635902.6399999997</v>
      </c>
    </row>
    <row r="109" spans="1:17" s="1" customFormat="1" ht="12" customHeight="1">
      <c r="A109" s="4"/>
      <c r="B109" s="10"/>
      <c r="C109" s="57" t="s">
        <v>40</v>
      </c>
      <c r="D109" s="54">
        <f>'[1]Sheet1'!D208</f>
        <v>5000000</v>
      </c>
      <c r="E109" s="32"/>
      <c r="F109" s="32"/>
      <c r="G109" s="32"/>
      <c r="H109" s="32"/>
      <c r="I109" s="32"/>
      <c r="J109" s="32"/>
      <c r="K109" s="32"/>
      <c r="L109" s="32"/>
      <c r="M109" s="12">
        <v>5000000</v>
      </c>
      <c r="N109" s="12"/>
      <c r="O109" s="12"/>
      <c r="P109" s="12">
        <f t="shared" si="16"/>
        <v>5000000</v>
      </c>
      <c r="Q109" s="33">
        <f t="shared" si="17"/>
        <v>0</v>
      </c>
    </row>
    <row r="110" spans="1:17" s="1" customFormat="1" ht="12" customHeight="1">
      <c r="A110" s="4"/>
      <c r="B110" s="10"/>
      <c r="C110" s="57" t="s">
        <v>262</v>
      </c>
      <c r="D110" s="54">
        <f>'[1]Sheet1'!D209</f>
        <v>29000000</v>
      </c>
      <c r="E110" s="32"/>
      <c r="F110" s="32"/>
      <c r="G110" s="32"/>
      <c r="H110" s="32"/>
      <c r="I110" s="32"/>
      <c r="J110" s="32"/>
      <c r="K110" s="32"/>
      <c r="L110" s="32"/>
      <c r="M110" s="12"/>
      <c r="N110" s="12"/>
      <c r="O110" s="12"/>
      <c r="P110" s="12">
        <f t="shared" si="16"/>
        <v>0</v>
      </c>
      <c r="Q110" s="33">
        <f t="shared" si="17"/>
        <v>29000000</v>
      </c>
    </row>
    <row r="111" spans="1:17" s="1" customFormat="1" ht="12" customHeight="1">
      <c r="A111" s="4"/>
      <c r="B111" s="10"/>
      <c r="C111" s="57" t="s">
        <v>263</v>
      </c>
      <c r="D111" s="54">
        <f>'[1]Sheet1'!D210</f>
        <v>3500000</v>
      </c>
      <c r="E111" s="32"/>
      <c r="F111" s="32"/>
      <c r="G111" s="32"/>
      <c r="H111" s="32"/>
      <c r="I111" s="32"/>
      <c r="J111" s="32"/>
      <c r="K111" s="32"/>
      <c r="L111" s="32"/>
      <c r="M111" s="12"/>
      <c r="N111" s="12"/>
      <c r="O111" s="12"/>
      <c r="P111" s="12">
        <f t="shared" si="16"/>
        <v>0</v>
      </c>
      <c r="Q111" s="33">
        <f t="shared" si="17"/>
        <v>3500000</v>
      </c>
    </row>
    <row r="112" spans="1:17" s="1" customFormat="1" ht="12" customHeight="1">
      <c r="A112" s="4"/>
      <c r="B112" s="10"/>
      <c r="C112" s="57" t="s">
        <v>265</v>
      </c>
      <c r="D112" s="54">
        <f>'[1]Sheet1'!D211</f>
        <v>14000000</v>
      </c>
      <c r="E112" s="32"/>
      <c r="F112" s="32"/>
      <c r="G112" s="32"/>
      <c r="H112" s="32"/>
      <c r="I112" s="32"/>
      <c r="J112" s="32"/>
      <c r="K112" s="32"/>
      <c r="L112" s="32"/>
      <c r="M112" s="12"/>
      <c r="N112" s="12"/>
      <c r="O112" s="12"/>
      <c r="P112" s="12">
        <f t="shared" si="16"/>
        <v>0</v>
      </c>
      <c r="Q112" s="33">
        <f t="shared" si="17"/>
        <v>14000000</v>
      </c>
    </row>
    <row r="113" spans="1:17" s="1" customFormat="1" ht="12" customHeight="1">
      <c r="A113" s="4"/>
      <c r="B113" s="10"/>
      <c r="C113" s="57" t="s">
        <v>266</v>
      </c>
      <c r="D113" s="54">
        <f>'[1]Sheet1'!D212</f>
        <v>1500000</v>
      </c>
      <c r="E113" s="32"/>
      <c r="F113" s="32"/>
      <c r="G113" s="32"/>
      <c r="H113" s="32"/>
      <c r="I113" s="32"/>
      <c r="J113" s="32"/>
      <c r="K113" s="32"/>
      <c r="L113" s="32"/>
      <c r="M113" s="12"/>
      <c r="N113" s="12"/>
      <c r="O113" s="12"/>
      <c r="P113" s="12">
        <f t="shared" si="16"/>
        <v>0</v>
      </c>
      <c r="Q113" s="33">
        <f t="shared" si="17"/>
        <v>1500000</v>
      </c>
    </row>
    <row r="114" spans="1:17" s="1" customFormat="1" ht="12" customHeight="1">
      <c r="A114" s="4"/>
      <c r="B114" s="10"/>
      <c r="C114" s="57" t="s">
        <v>267</v>
      </c>
      <c r="D114" s="54">
        <f>'[1]Sheet1'!D213</f>
        <v>750000</v>
      </c>
      <c r="E114" s="32"/>
      <c r="F114" s="32"/>
      <c r="G114" s="32"/>
      <c r="H114" s="32"/>
      <c r="I114" s="32"/>
      <c r="J114" s="32"/>
      <c r="K114" s="32"/>
      <c r="L114" s="32"/>
      <c r="M114" s="12">
        <f>960500-248500</f>
        <v>712000</v>
      </c>
      <c r="N114" s="12"/>
      <c r="O114" s="12"/>
      <c r="P114" s="12">
        <f t="shared" si="16"/>
        <v>712000</v>
      </c>
      <c r="Q114" s="33">
        <f t="shared" si="17"/>
        <v>38000</v>
      </c>
    </row>
    <row r="115" spans="1:17" s="1" customFormat="1" ht="12" customHeight="1">
      <c r="A115" s="4"/>
      <c r="B115" s="10"/>
      <c r="C115" s="57" t="s">
        <v>269</v>
      </c>
      <c r="D115" s="54">
        <f>'[1]Sheet1'!D214</f>
        <v>250000</v>
      </c>
      <c r="E115" s="32"/>
      <c r="F115" s="32"/>
      <c r="G115" s="32"/>
      <c r="H115" s="32"/>
      <c r="I115" s="32"/>
      <c r="J115" s="32"/>
      <c r="K115" s="32"/>
      <c r="L115" s="32"/>
      <c r="M115" s="12"/>
      <c r="N115" s="12"/>
      <c r="O115" s="12"/>
      <c r="P115" s="12">
        <f t="shared" si="16"/>
        <v>0</v>
      </c>
      <c r="Q115" s="33">
        <f t="shared" si="17"/>
        <v>250000</v>
      </c>
    </row>
    <row r="116" spans="1:17" s="1" customFormat="1" ht="12" customHeight="1">
      <c r="A116" s="4"/>
      <c r="B116" s="10"/>
      <c r="C116" s="57" t="s">
        <v>271</v>
      </c>
      <c r="D116" s="54">
        <f>'[1]Sheet1'!D215</f>
        <v>1500000</v>
      </c>
      <c r="E116" s="32"/>
      <c r="F116" s="32"/>
      <c r="G116" s="32"/>
      <c r="H116" s="32"/>
      <c r="I116" s="32"/>
      <c r="J116" s="32"/>
      <c r="K116" s="32"/>
      <c r="L116" s="32"/>
      <c r="M116" s="12"/>
      <c r="N116" s="12"/>
      <c r="O116" s="12"/>
      <c r="P116" s="12">
        <f t="shared" si="16"/>
        <v>0</v>
      </c>
      <c r="Q116" s="33">
        <f t="shared" si="17"/>
        <v>1500000</v>
      </c>
    </row>
    <row r="117" spans="1:17" s="1" customFormat="1" ht="12" customHeight="1">
      <c r="A117" s="4"/>
      <c r="B117" s="10"/>
      <c r="C117" s="57" t="s">
        <v>273</v>
      </c>
      <c r="D117" s="54">
        <f>'[1]Sheet1'!D216</f>
        <v>500000</v>
      </c>
      <c r="E117" s="32"/>
      <c r="F117" s="32"/>
      <c r="G117" s="32"/>
      <c r="H117" s="32"/>
      <c r="I117" s="32"/>
      <c r="J117" s="32"/>
      <c r="K117" s="32">
        <v>251500</v>
      </c>
      <c r="L117" s="32"/>
      <c r="M117" s="12">
        <v>248500</v>
      </c>
      <c r="N117" s="12"/>
      <c r="O117" s="12"/>
      <c r="P117" s="12">
        <f t="shared" si="16"/>
        <v>500000</v>
      </c>
      <c r="Q117" s="33">
        <f t="shared" si="17"/>
        <v>0</v>
      </c>
    </row>
    <row r="118" spans="1:17" s="1" customFormat="1" ht="12" customHeight="1">
      <c r="A118" s="4"/>
      <c r="B118" s="10"/>
      <c r="C118" s="57" t="s">
        <v>274</v>
      </c>
      <c r="D118" s="54">
        <f>'[1]Sheet1'!D217</f>
        <v>2000000</v>
      </c>
      <c r="E118" s="32"/>
      <c r="F118" s="32"/>
      <c r="G118" s="32"/>
      <c r="H118" s="32"/>
      <c r="I118" s="32"/>
      <c r="J118" s="32"/>
      <c r="K118" s="32"/>
      <c r="L118" s="32"/>
      <c r="M118" s="12"/>
      <c r="N118" s="12"/>
      <c r="O118" s="12"/>
      <c r="P118" s="12">
        <f t="shared" si="16"/>
        <v>0</v>
      </c>
      <c r="Q118" s="33">
        <f t="shared" si="17"/>
        <v>2000000</v>
      </c>
    </row>
    <row r="119" spans="1:17" s="1" customFormat="1" ht="12" customHeight="1">
      <c r="A119" s="4"/>
      <c r="B119" s="10"/>
      <c r="C119" s="57" t="s">
        <v>275</v>
      </c>
      <c r="D119" s="54">
        <f>'[1]Sheet1'!D218</f>
        <v>5000000</v>
      </c>
      <c r="E119" s="32"/>
      <c r="F119" s="32"/>
      <c r="G119" s="32"/>
      <c r="H119" s="32"/>
      <c r="I119" s="32"/>
      <c r="J119" s="32"/>
      <c r="K119" s="32"/>
      <c r="L119" s="32"/>
      <c r="M119" s="12">
        <v>5000000</v>
      </c>
      <c r="N119" s="12"/>
      <c r="O119" s="12"/>
      <c r="P119" s="12">
        <f t="shared" si="16"/>
        <v>5000000</v>
      </c>
      <c r="Q119" s="33">
        <f t="shared" si="17"/>
        <v>0</v>
      </c>
    </row>
    <row r="120" spans="1:17" s="1" customFormat="1" ht="12" customHeight="1">
      <c r="A120" s="4"/>
      <c r="B120" s="10"/>
      <c r="C120" s="57" t="s">
        <v>39</v>
      </c>
      <c r="D120" s="54">
        <f>'[1]Sheet1'!D219</f>
        <v>3000000</v>
      </c>
      <c r="E120" s="32"/>
      <c r="F120" s="32"/>
      <c r="G120" s="32"/>
      <c r="H120" s="32"/>
      <c r="I120" s="32">
        <v>2994120</v>
      </c>
      <c r="J120" s="32"/>
      <c r="K120" s="32"/>
      <c r="L120" s="32"/>
      <c r="M120" s="12"/>
      <c r="N120" s="12"/>
      <c r="O120" s="12"/>
      <c r="P120" s="12">
        <f t="shared" si="16"/>
        <v>2994120</v>
      </c>
      <c r="Q120" s="33">
        <f t="shared" si="17"/>
        <v>5880</v>
      </c>
    </row>
    <row r="121" spans="1:17" s="1" customFormat="1" ht="12" customHeight="1">
      <c r="A121" s="4"/>
      <c r="B121" s="10"/>
      <c r="C121" s="57" t="s">
        <v>39</v>
      </c>
      <c r="D121" s="54">
        <f>'[1]Sheet1'!D220</f>
        <v>3000000</v>
      </c>
      <c r="E121" s="32"/>
      <c r="F121" s="32"/>
      <c r="G121" s="32"/>
      <c r="H121" s="32"/>
      <c r="I121" s="32"/>
      <c r="J121" s="32"/>
      <c r="K121" s="32"/>
      <c r="L121" s="32"/>
      <c r="M121" s="12">
        <v>936909</v>
      </c>
      <c r="N121" s="12"/>
      <c r="O121" s="12"/>
      <c r="P121" s="12">
        <f t="shared" si="16"/>
        <v>936909</v>
      </c>
      <c r="Q121" s="33">
        <f t="shared" si="17"/>
        <v>2063091</v>
      </c>
    </row>
    <row r="122" spans="1:17" s="1" customFormat="1" ht="12" customHeight="1">
      <c r="A122" s="4"/>
      <c r="B122" s="10"/>
      <c r="C122" s="57" t="s">
        <v>39</v>
      </c>
      <c r="D122" s="54">
        <f>'[1]Sheet1'!D221</f>
        <v>4000000</v>
      </c>
      <c r="E122" s="32"/>
      <c r="F122" s="32"/>
      <c r="G122" s="32"/>
      <c r="H122" s="32"/>
      <c r="I122" s="32"/>
      <c r="J122" s="32"/>
      <c r="K122" s="32"/>
      <c r="L122" s="32"/>
      <c r="M122" s="12"/>
      <c r="N122" s="12"/>
      <c r="O122" s="12"/>
      <c r="P122" s="12">
        <f t="shared" si="16"/>
        <v>0</v>
      </c>
      <c r="Q122" s="33">
        <f t="shared" si="17"/>
        <v>4000000</v>
      </c>
    </row>
    <row r="123" spans="1:17" s="1" customFormat="1" ht="12" customHeight="1">
      <c r="A123" s="4"/>
      <c r="B123" s="10"/>
      <c r="C123" s="57" t="s">
        <v>277</v>
      </c>
      <c r="D123" s="54">
        <f>'[1]Sheet1'!D222</f>
        <v>14040000</v>
      </c>
      <c r="E123" s="32"/>
      <c r="F123" s="32">
        <f>9000000+5040000</f>
        <v>14040000</v>
      </c>
      <c r="G123" s="32"/>
      <c r="H123" s="32"/>
      <c r="I123" s="32"/>
      <c r="J123" s="32"/>
      <c r="K123" s="32"/>
      <c r="L123" s="32"/>
      <c r="M123" s="12"/>
      <c r="N123" s="12"/>
      <c r="O123" s="12"/>
      <c r="P123" s="12">
        <f t="shared" si="16"/>
        <v>14040000</v>
      </c>
      <c r="Q123" s="33">
        <f t="shared" si="17"/>
        <v>0</v>
      </c>
    </row>
    <row r="124" spans="1:17" s="1" customFormat="1" ht="12" customHeight="1">
      <c r="A124" s="4"/>
      <c r="B124" s="10"/>
      <c r="C124" s="57" t="s">
        <v>42</v>
      </c>
      <c r="D124" s="54">
        <f>'[1]Sheet1'!D223</f>
        <v>4756840</v>
      </c>
      <c r="E124" s="32"/>
      <c r="F124" s="32"/>
      <c r="G124" s="32"/>
      <c r="H124" s="32"/>
      <c r="I124" s="32"/>
      <c r="J124" s="32"/>
      <c r="K124" s="32"/>
      <c r="L124" s="32"/>
      <c r="M124" s="12">
        <v>4756840.45</v>
      </c>
      <c r="N124" s="12"/>
      <c r="O124" s="12"/>
      <c r="P124" s="12">
        <f t="shared" si="16"/>
        <v>4756840.45</v>
      </c>
      <c r="Q124" s="33">
        <f t="shared" si="17"/>
        <v>-0.4500000001862645</v>
      </c>
    </row>
    <row r="125" spans="1:17" s="1" customFormat="1" ht="12" customHeight="1">
      <c r="A125" s="4"/>
      <c r="B125" s="10"/>
      <c r="C125" s="57"/>
      <c r="D125" s="54"/>
      <c r="E125" s="32"/>
      <c r="F125" s="32"/>
      <c r="G125" s="32"/>
      <c r="H125" s="32"/>
      <c r="I125" s="32"/>
      <c r="J125" s="32"/>
      <c r="K125" s="32"/>
      <c r="L125" s="32"/>
      <c r="M125" s="12"/>
      <c r="N125" s="12"/>
      <c r="O125" s="12"/>
      <c r="P125" s="12"/>
      <c r="Q125" s="33"/>
    </row>
    <row r="126" spans="1:17" s="1" customFormat="1" ht="12" customHeight="1">
      <c r="A126" s="4"/>
      <c r="B126" s="10"/>
      <c r="C126" s="9" t="s">
        <v>3</v>
      </c>
      <c r="D126" s="72">
        <f aca="true" t="shared" si="18" ref="D126:Q126">SUM(D102:D124)</f>
        <v>124796840</v>
      </c>
      <c r="E126" s="72">
        <f t="shared" si="18"/>
        <v>0</v>
      </c>
      <c r="F126" s="72">
        <f t="shared" si="18"/>
        <v>14040000</v>
      </c>
      <c r="G126" s="72">
        <f t="shared" si="18"/>
        <v>0</v>
      </c>
      <c r="H126" s="72">
        <f t="shared" si="18"/>
        <v>0</v>
      </c>
      <c r="I126" s="72">
        <f t="shared" si="18"/>
        <v>2994120</v>
      </c>
      <c r="J126" s="72">
        <f t="shared" si="18"/>
        <v>0</v>
      </c>
      <c r="K126" s="72">
        <f t="shared" si="18"/>
        <v>251500</v>
      </c>
      <c r="L126" s="72">
        <f t="shared" si="18"/>
        <v>0</v>
      </c>
      <c r="M126" s="72">
        <f t="shared" si="18"/>
        <v>27159909.9</v>
      </c>
      <c r="N126" s="72">
        <f t="shared" si="18"/>
        <v>1364097.36</v>
      </c>
      <c r="O126" s="72">
        <f t="shared" si="18"/>
        <v>0</v>
      </c>
      <c r="P126" s="72">
        <f t="shared" si="18"/>
        <v>45809627.260000005</v>
      </c>
      <c r="Q126" s="15">
        <f t="shared" si="18"/>
        <v>78987212.74</v>
      </c>
    </row>
    <row r="127" spans="1:17" s="1" customFormat="1" ht="12" customHeight="1">
      <c r="A127" s="4"/>
      <c r="B127" s="8"/>
      <c r="C127" s="9"/>
      <c r="D127" s="11"/>
      <c r="E127" s="34"/>
      <c r="F127" s="34"/>
      <c r="G127" s="34"/>
      <c r="H127" s="34"/>
      <c r="I127" s="34"/>
      <c r="J127" s="34"/>
      <c r="K127" s="34"/>
      <c r="L127" s="34"/>
      <c r="M127" s="12"/>
      <c r="N127" s="12"/>
      <c r="O127" s="12"/>
      <c r="P127" s="12"/>
      <c r="Q127" s="33"/>
    </row>
    <row r="128" spans="1:17" s="1" customFormat="1" ht="12" customHeight="1">
      <c r="A128" s="4"/>
      <c r="B128" s="8" t="s">
        <v>17</v>
      </c>
      <c r="C128" s="9" t="s">
        <v>55</v>
      </c>
      <c r="D128" s="12"/>
      <c r="E128" s="34"/>
      <c r="F128" s="34"/>
      <c r="G128" s="34"/>
      <c r="H128" s="34"/>
      <c r="I128" s="34"/>
      <c r="J128" s="34"/>
      <c r="K128" s="34"/>
      <c r="L128" s="34"/>
      <c r="M128" s="12"/>
      <c r="N128" s="12"/>
      <c r="O128" s="12"/>
      <c r="P128" s="12"/>
      <c r="Q128" s="33"/>
    </row>
    <row r="129" spans="1:17" s="1" customFormat="1" ht="12" customHeight="1">
      <c r="A129" s="4"/>
      <c r="B129" s="8"/>
      <c r="C129" s="40" t="s">
        <v>175</v>
      </c>
      <c r="D129" s="79">
        <f>'[1]Sheet1'!D93</f>
        <v>1500000</v>
      </c>
      <c r="E129" s="32"/>
      <c r="F129" s="32"/>
      <c r="G129" s="32"/>
      <c r="H129" s="32"/>
      <c r="I129" s="32"/>
      <c r="J129" s="32"/>
      <c r="K129" s="32"/>
      <c r="L129" s="32"/>
      <c r="M129" s="12"/>
      <c r="N129" s="12"/>
      <c r="O129" s="12"/>
      <c r="P129" s="12">
        <f aca="true" t="shared" si="19" ref="P129:P173">SUM(E129:O129)</f>
        <v>0</v>
      </c>
      <c r="Q129" s="33">
        <f aca="true" t="shared" si="20" ref="Q129:Q173">D129-E129-F129-G129-H129-I129-J129-K129-L129-M129-N129-O129</f>
        <v>1500000</v>
      </c>
    </row>
    <row r="130" spans="1:17" s="1" customFormat="1" ht="12" customHeight="1">
      <c r="A130" s="4"/>
      <c r="B130" s="8"/>
      <c r="C130" s="42" t="s">
        <v>177</v>
      </c>
      <c r="D130" s="79">
        <f>'[1]Sheet1'!D94</f>
        <v>10000000</v>
      </c>
      <c r="E130" s="32"/>
      <c r="F130" s="32"/>
      <c r="G130" s="32"/>
      <c r="H130" s="32"/>
      <c r="I130" s="32"/>
      <c r="J130" s="32"/>
      <c r="K130" s="32"/>
      <c r="L130" s="32"/>
      <c r="M130" s="12"/>
      <c r="N130" s="12"/>
      <c r="O130" s="12"/>
      <c r="P130" s="12">
        <f t="shared" si="19"/>
        <v>0</v>
      </c>
      <c r="Q130" s="33">
        <f t="shared" si="20"/>
        <v>10000000</v>
      </c>
    </row>
    <row r="131" spans="1:17" s="1" customFormat="1" ht="13.5" customHeight="1">
      <c r="A131" s="4"/>
      <c r="B131" s="8"/>
      <c r="C131" s="42" t="s">
        <v>179</v>
      </c>
      <c r="D131" s="79">
        <f>'[1]Sheet1'!D95</f>
        <v>1000000</v>
      </c>
      <c r="E131" s="32"/>
      <c r="F131" s="32"/>
      <c r="G131" s="32"/>
      <c r="H131" s="32"/>
      <c r="I131" s="32"/>
      <c r="J131" s="32"/>
      <c r="K131" s="32"/>
      <c r="L131" s="32"/>
      <c r="M131" s="12"/>
      <c r="N131" s="12"/>
      <c r="O131" s="12"/>
      <c r="P131" s="12">
        <f t="shared" si="19"/>
        <v>0</v>
      </c>
      <c r="Q131" s="33">
        <f t="shared" si="20"/>
        <v>1000000</v>
      </c>
    </row>
    <row r="132" spans="1:17" s="1" customFormat="1" ht="24" customHeight="1">
      <c r="A132" s="4"/>
      <c r="B132" s="8"/>
      <c r="C132" s="42" t="s">
        <v>181</v>
      </c>
      <c r="D132" s="79">
        <f>'[1]Sheet1'!D96</f>
        <v>8000000</v>
      </c>
      <c r="E132" s="32"/>
      <c r="F132" s="32"/>
      <c r="G132" s="32"/>
      <c r="H132" s="32"/>
      <c r="I132" s="32"/>
      <c r="J132" s="32"/>
      <c r="K132" s="32"/>
      <c r="L132" s="32"/>
      <c r="M132" s="12"/>
      <c r="N132" s="12"/>
      <c r="O132" s="12"/>
      <c r="P132" s="12">
        <f t="shared" si="19"/>
        <v>0</v>
      </c>
      <c r="Q132" s="33">
        <f t="shared" si="20"/>
        <v>8000000</v>
      </c>
    </row>
    <row r="133" spans="1:17" s="1" customFormat="1" ht="12" customHeight="1">
      <c r="A133" s="4"/>
      <c r="B133" s="8"/>
      <c r="C133" s="42" t="s">
        <v>182</v>
      </c>
      <c r="D133" s="79">
        <f>'[1]Sheet1'!D97</f>
        <v>150000</v>
      </c>
      <c r="E133" s="32"/>
      <c r="F133" s="32"/>
      <c r="G133" s="32"/>
      <c r="H133" s="32"/>
      <c r="I133" s="32"/>
      <c r="J133" s="32"/>
      <c r="K133" s="32"/>
      <c r="L133" s="32"/>
      <c r="M133" s="12"/>
      <c r="N133" s="12"/>
      <c r="O133" s="12"/>
      <c r="P133" s="12">
        <f t="shared" si="19"/>
        <v>0</v>
      </c>
      <c r="Q133" s="33">
        <f t="shared" si="20"/>
        <v>150000</v>
      </c>
    </row>
    <row r="134" spans="1:17" s="1" customFormat="1" ht="12" customHeight="1">
      <c r="A134" s="4"/>
      <c r="B134" s="8"/>
      <c r="C134" s="42" t="s">
        <v>183</v>
      </c>
      <c r="D134" s="79">
        <f>'[1]Sheet1'!D98</f>
        <v>150000</v>
      </c>
      <c r="E134" s="32"/>
      <c r="F134" s="32"/>
      <c r="G134" s="32"/>
      <c r="H134" s="32"/>
      <c r="I134" s="32"/>
      <c r="J134" s="32"/>
      <c r="K134" s="32"/>
      <c r="L134" s="32"/>
      <c r="M134" s="12"/>
      <c r="N134" s="12"/>
      <c r="O134" s="12"/>
      <c r="P134" s="12">
        <f t="shared" si="19"/>
        <v>0</v>
      </c>
      <c r="Q134" s="33">
        <f t="shared" si="20"/>
        <v>150000</v>
      </c>
    </row>
    <row r="135" spans="1:17" s="1" customFormat="1" ht="12" customHeight="1">
      <c r="A135" s="4"/>
      <c r="B135" s="8"/>
      <c r="C135" s="42" t="s">
        <v>184</v>
      </c>
      <c r="D135" s="79">
        <f>'[1]Sheet1'!D99</f>
        <v>120000000</v>
      </c>
      <c r="E135" s="32"/>
      <c r="F135" s="32"/>
      <c r="G135" s="32"/>
      <c r="H135" s="32"/>
      <c r="I135" s="32"/>
      <c r="J135" s="32">
        <v>120000000</v>
      </c>
      <c r="K135" s="32"/>
      <c r="L135" s="32"/>
      <c r="M135" s="12"/>
      <c r="N135" s="12"/>
      <c r="O135" s="12"/>
      <c r="P135" s="12">
        <f t="shared" si="19"/>
        <v>120000000</v>
      </c>
      <c r="Q135" s="33">
        <f t="shared" si="20"/>
        <v>0</v>
      </c>
    </row>
    <row r="136" spans="1:17" s="1" customFormat="1" ht="13.5" customHeight="1">
      <c r="A136" s="4"/>
      <c r="B136" s="8"/>
      <c r="C136" s="42" t="s">
        <v>185</v>
      </c>
      <c r="D136" s="79">
        <f>'[1]Sheet1'!D100</f>
        <v>2500000</v>
      </c>
      <c r="E136" s="32"/>
      <c r="F136" s="32"/>
      <c r="G136" s="32"/>
      <c r="H136" s="32"/>
      <c r="I136" s="32"/>
      <c r="J136" s="32"/>
      <c r="K136" s="32"/>
      <c r="L136" s="32"/>
      <c r="M136" s="12"/>
      <c r="N136" s="12"/>
      <c r="O136" s="12"/>
      <c r="P136" s="12">
        <f t="shared" si="19"/>
        <v>0</v>
      </c>
      <c r="Q136" s="33">
        <f t="shared" si="20"/>
        <v>2500000</v>
      </c>
    </row>
    <row r="137" spans="1:17" s="1" customFormat="1" ht="12.75" customHeight="1">
      <c r="A137" s="4"/>
      <c r="B137" s="8"/>
      <c r="C137" s="42" t="s">
        <v>186</v>
      </c>
      <c r="D137" s="79">
        <f>'[1]Sheet1'!D101</f>
        <v>6000000</v>
      </c>
      <c r="E137" s="32"/>
      <c r="F137" s="32"/>
      <c r="G137" s="32"/>
      <c r="H137" s="32"/>
      <c r="I137" s="32"/>
      <c r="J137" s="32"/>
      <c r="K137" s="32"/>
      <c r="L137" s="32"/>
      <c r="M137" s="12"/>
      <c r="N137" s="12"/>
      <c r="O137" s="12"/>
      <c r="P137" s="12">
        <f t="shared" si="19"/>
        <v>0</v>
      </c>
      <c r="Q137" s="33">
        <f t="shared" si="20"/>
        <v>6000000</v>
      </c>
    </row>
    <row r="138" spans="1:17" s="1" customFormat="1" ht="12.75" customHeight="1">
      <c r="A138" s="4"/>
      <c r="B138" s="8"/>
      <c r="C138" s="42" t="s">
        <v>187</v>
      </c>
      <c r="D138" s="79">
        <f>'[1]Sheet1'!D102</f>
        <v>80000000</v>
      </c>
      <c r="E138" s="32"/>
      <c r="F138" s="32"/>
      <c r="G138" s="32"/>
      <c r="H138" s="32"/>
      <c r="I138" s="32"/>
      <c r="J138" s="32"/>
      <c r="K138" s="32"/>
      <c r="L138" s="32">
        <f>6000000+12821326.85</f>
        <v>18821326.85</v>
      </c>
      <c r="M138" s="173">
        <f>9284755</f>
        <v>9284755</v>
      </c>
      <c r="N138" s="173"/>
      <c r="O138" s="173">
        <f>1521941.85-1331680</f>
        <v>190261.8500000001</v>
      </c>
      <c r="P138" s="12">
        <f t="shared" si="19"/>
        <v>28296343.700000003</v>
      </c>
      <c r="Q138" s="33">
        <f t="shared" si="20"/>
        <v>51703656.3</v>
      </c>
    </row>
    <row r="139" spans="1:17" s="1" customFormat="1" ht="12.75" customHeight="1">
      <c r="A139" s="4"/>
      <c r="B139" s="8"/>
      <c r="C139" s="42" t="s">
        <v>50</v>
      </c>
      <c r="D139" s="79">
        <f>'[1]Sheet1'!D103</f>
        <v>1000000</v>
      </c>
      <c r="E139" s="32"/>
      <c r="F139" s="32"/>
      <c r="G139" s="32"/>
      <c r="H139" s="32"/>
      <c r="I139" s="32"/>
      <c r="J139" s="32"/>
      <c r="K139" s="32"/>
      <c r="L139" s="32"/>
      <c r="M139" s="12"/>
      <c r="N139" s="12"/>
      <c r="O139" s="12"/>
      <c r="P139" s="12">
        <f t="shared" si="19"/>
        <v>0</v>
      </c>
      <c r="Q139" s="33">
        <f t="shared" si="20"/>
        <v>1000000</v>
      </c>
    </row>
    <row r="140" spans="1:17" s="1" customFormat="1" ht="12.75" customHeight="1">
      <c r="A140" s="4"/>
      <c r="B140" s="8"/>
      <c r="C140" s="42" t="s">
        <v>52</v>
      </c>
      <c r="D140" s="79">
        <f>'[1]Sheet1'!D104</f>
        <v>10000000</v>
      </c>
      <c r="E140" s="32"/>
      <c r="F140" s="32"/>
      <c r="G140" s="32"/>
      <c r="H140" s="32">
        <v>9010000</v>
      </c>
      <c r="I140" s="32"/>
      <c r="J140" s="32"/>
      <c r="K140" s="32"/>
      <c r="L140" s="32"/>
      <c r="M140" s="12"/>
      <c r="N140" s="12"/>
      <c r="O140" s="12"/>
      <c r="P140" s="12">
        <f t="shared" si="19"/>
        <v>9010000</v>
      </c>
      <c r="Q140" s="33">
        <f t="shared" si="20"/>
        <v>990000</v>
      </c>
    </row>
    <row r="141" spans="1:17" s="1" customFormat="1" ht="12.75" customHeight="1">
      <c r="A141" s="4"/>
      <c r="B141" s="8"/>
      <c r="C141" s="42" t="s">
        <v>188</v>
      </c>
      <c r="D141" s="79">
        <f>'[1]Sheet1'!D105</f>
        <v>7000000</v>
      </c>
      <c r="E141" s="32"/>
      <c r="F141" s="32"/>
      <c r="G141" s="32"/>
      <c r="H141" s="32"/>
      <c r="I141" s="32"/>
      <c r="J141" s="32"/>
      <c r="K141" s="32"/>
      <c r="L141" s="32"/>
      <c r="M141" s="12"/>
      <c r="N141" s="12"/>
      <c r="O141" s="12"/>
      <c r="P141" s="12">
        <f t="shared" si="19"/>
        <v>0</v>
      </c>
      <c r="Q141" s="33">
        <f t="shared" si="20"/>
        <v>7000000</v>
      </c>
    </row>
    <row r="142" spans="1:17" s="1" customFormat="1" ht="12.75" customHeight="1">
      <c r="A142" s="4"/>
      <c r="B142" s="8"/>
      <c r="C142" s="42" t="s">
        <v>189</v>
      </c>
      <c r="D142" s="79">
        <f>'[1]Sheet1'!D106</f>
        <v>8000000</v>
      </c>
      <c r="E142" s="32"/>
      <c r="F142" s="32"/>
      <c r="G142" s="32"/>
      <c r="H142" s="32"/>
      <c r="I142" s="32"/>
      <c r="J142" s="32"/>
      <c r="K142" s="32"/>
      <c r="L142" s="32"/>
      <c r="M142" s="12"/>
      <c r="N142" s="12"/>
      <c r="O142" s="12"/>
      <c r="P142" s="12">
        <f t="shared" si="19"/>
        <v>0</v>
      </c>
      <c r="Q142" s="33">
        <f t="shared" si="20"/>
        <v>8000000</v>
      </c>
    </row>
    <row r="143" spans="1:17" s="1" customFormat="1" ht="12.75" customHeight="1">
      <c r="A143" s="4"/>
      <c r="B143" s="8"/>
      <c r="C143" s="42" t="s">
        <v>190</v>
      </c>
      <c r="D143" s="79">
        <f>'[1]Sheet1'!D107</f>
        <v>6000000</v>
      </c>
      <c r="E143" s="32"/>
      <c r="F143" s="32"/>
      <c r="G143" s="32"/>
      <c r="H143" s="32"/>
      <c r="I143" s="32"/>
      <c r="J143" s="32"/>
      <c r="K143" s="32"/>
      <c r="L143" s="32"/>
      <c r="M143" s="12"/>
      <c r="N143" s="12"/>
      <c r="O143" s="12"/>
      <c r="P143" s="12">
        <f t="shared" si="19"/>
        <v>0</v>
      </c>
      <c r="Q143" s="33">
        <f t="shared" si="20"/>
        <v>6000000</v>
      </c>
    </row>
    <row r="144" spans="1:17" s="1" customFormat="1" ht="12.75" customHeight="1">
      <c r="A144" s="4"/>
      <c r="B144" s="8"/>
      <c r="C144" s="42" t="s">
        <v>191</v>
      </c>
      <c r="D144" s="79">
        <f>'[1]Sheet1'!D108</f>
        <v>4000000</v>
      </c>
      <c r="E144" s="32"/>
      <c r="F144" s="32"/>
      <c r="G144" s="32"/>
      <c r="H144" s="32"/>
      <c r="I144" s="32"/>
      <c r="J144" s="32"/>
      <c r="K144" s="32"/>
      <c r="L144" s="32"/>
      <c r="M144" s="12"/>
      <c r="N144" s="12"/>
      <c r="O144" s="12"/>
      <c r="P144" s="12">
        <f t="shared" si="19"/>
        <v>0</v>
      </c>
      <c r="Q144" s="33">
        <f t="shared" si="20"/>
        <v>4000000</v>
      </c>
    </row>
    <row r="145" spans="1:17" s="1" customFormat="1" ht="12.75" customHeight="1">
      <c r="A145" s="4"/>
      <c r="B145" s="8"/>
      <c r="C145" s="42" t="s">
        <v>192</v>
      </c>
      <c r="D145" s="79">
        <f>'[1]Sheet1'!D109</f>
        <v>1000000</v>
      </c>
      <c r="E145" s="32"/>
      <c r="F145" s="32"/>
      <c r="G145" s="32"/>
      <c r="H145" s="32"/>
      <c r="I145" s="32"/>
      <c r="J145" s="32"/>
      <c r="K145" s="32"/>
      <c r="L145" s="32"/>
      <c r="M145" s="12"/>
      <c r="N145" s="12"/>
      <c r="O145" s="12"/>
      <c r="P145" s="12">
        <f t="shared" si="19"/>
        <v>0</v>
      </c>
      <c r="Q145" s="33">
        <f t="shared" si="20"/>
        <v>1000000</v>
      </c>
    </row>
    <row r="146" spans="1:17" s="1" customFormat="1" ht="12.75" customHeight="1">
      <c r="A146" s="4"/>
      <c r="B146" s="8"/>
      <c r="C146" s="42" t="s">
        <v>78</v>
      </c>
      <c r="D146" s="79">
        <f>'[1]Sheet1'!D110</f>
        <v>3000000</v>
      </c>
      <c r="E146" s="32"/>
      <c r="F146" s="32"/>
      <c r="G146" s="32"/>
      <c r="H146" s="32"/>
      <c r="I146" s="32"/>
      <c r="J146" s="32"/>
      <c r="K146" s="32">
        <v>629575.5</v>
      </c>
      <c r="L146" s="32"/>
      <c r="M146" s="12"/>
      <c r="N146" s="12"/>
      <c r="O146" s="12"/>
      <c r="P146" s="12">
        <f t="shared" si="19"/>
        <v>629575.5</v>
      </c>
      <c r="Q146" s="33">
        <f t="shared" si="20"/>
        <v>2370424.5</v>
      </c>
    </row>
    <row r="147" spans="1:17" s="1" customFormat="1" ht="12.75" customHeight="1">
      <c r="A147" s="4"/>
      <c r="B147" s="8"/>
      <c r="C147" s="53" t="s">
        <v>193</v>
      </c>
      <c r="D147" s="79">
        <f>'[1]Sheet1'!D111</f>
        <v>4230969</v>
      </c>
      <c r="E147" s="32"/>
      <c r="F147" s="32"/>
      <c r="G147" s="32"/>
      <c r="H147" s="32"/>
      <c r="I147" s="32"/>
      <c r="J147" s="32"/>
      <c r="K147" s="32"/>
      <c r="L147" s="32"/>
      <c r="M147" s="12"/>
      <c r="N147" s="12"/>
      <c r="O147" s="12"/>
      <c r="P147" s="12">
        <f t="shared" si="19"/>
        <v>0</v>
      </c>
      <c r="Q147" s="33">
        <f t="shared" si="20"/>
        <v>4230969</v>
      </c>
    </row>
    <row r="148" spans="1:17" s="1" customFormat="1" ht="12.75" customHeight="1">
      <c r="A148" s="4"/>
      <c r="B148" s="8"/>
      <c r="C148" s="42" t="s">
        <v>79</v>
      </c>
      <c r="D148" s="79">
        <f>'[1]Sheet1'!D112</f>
        <v>5000000</v>
      </c>
      <c r="E148" s="32"/>
      <c r="F148" s="32"/>
      <c r="G148" s="32"/>
      <c r="H148" s="32"/>
      <c r="I148" s="32"/>
      <c r="J148" s="32"/>
      <c r="K148" s="32"/>
      <c r="L148" s="32"/>
      <c r="M148" s="12"/>
      <c r="N148" s="12"/>
      <c r="O148" s="12"/>
      <c r="P148" s="12">
        <f t="shared" si="19"/>
        <v>0</v>
      </c>
      <c r="Q148" s="33">
        <f t="shared" si="20"/>
        <v>5000000</v>
      </c>
    </row>
    <row r="149" spans="1:17" s="1" customFormat="1" ht="12.75" customHeight="1">
      <c r="A149" s="4"/>
      <c r="B149" s="8"/>
      <c r="C149" s="40" t="s">
        <v>80</v>
      </c>
      <c r="D149" s="79">
        <f>'[1]Sheet1'!D113</f>
        <v>3000000</v>
      </c>
      <c r="E149" s="32"/>
      <c r="F149" s="32"/>
      <c r="G149" s="32"/>
      <c r="H149" s="32"/>
      <c r="I149" s="32"/>
      <c r="J149" s="32"/>
      <c r="K149" s="32"/>
      <c r="L149" s="32"/>
      <c r="M149" s="12"/>
      <c r="N149" s="12"/>
      <c r="O149" s="12"/>
      <c r="P149" s="12">
        <f t="shared" si="19"/>
        <v>0</v>
      </c>
      <c r="Q149" s="33">
        <f t="shared" si="20"/>
        <v>3000000</v>
      </c>
    </row>
    <row r="150" spans="1:17" s="1" customFormat="1" ht="12.75" customHeight="1">
      <c r="A150" s="4"/>
      <c r="B150" s="8"/>
      <c r="C150" s="42" t="s">
        <v>194</v>
      </c>
      <c r="D150" s="79">
        <f>'[1]Sheet1'!D114</f>
        <v>6000000</v>
      </c>
      <c r="E150" s="32"/>
      <c r="F150" s="32"/>
      <c r="G150" s="32"/>
      <c r="H150" s="32"/>
      <c r="I150" s="32"/>
      <c r="J150" s="32"/>
      <c r="K150" s="32">
        <v>3988865.7</v>
      </c>
      <c r="L150" s="32"/>
      <c r="M150" s="12"/>
      <c r="N150" s="12"/>
      <c r="O150" s="12"/>
      <c r="P150" s="12">
        <f t="shared" si="19"/>
        <v>3988865.7</v>
      </c>
      <c r="Q150" s="33">
        <f t="shared" si="20"/>
        <v>2011134.2999999998</v>
      </c>
    </row>
    <row r="151" spans="1:17" s="1" customFormat="1" ht="12.75" customHeight="1">
      <c r="A151" s="4"/>
      <c r="B151" s="8"/>
      <c r="C151" s="51" t="s">
        <v>196</v>
      </c>
      <c r="D151" s="79">
        <f>'[1]Sheet1'!D115</f>
        <v>5000000</v>
      </c>
      <c r="E151" s="32"/>
      <c r="F151" s="32"/>
      <c r="G151" s="32"/>
      <c r="H151" s="32"/>
      <c r="I151" s="32"/>
      <c r="J151" s="32">
        <v>850000</v>
      </c>
      <c r="K151" s="32"/>
      <c r="L151" s="32"/>
      <c r="M151" s="12"/>
      <c r="N151" s="12"/>
      <c r="O151" s="12"/>
      <c r="P151" s="12">
        <f t="shared" si="19"/>
        <v>850000</v>
      </c>
      <c r="Q151" s="33">
        <f t="shared" si="20"/>
        <v>4150000</v>
      </c>
    </row>
    <row r="152" spans="1:17" s="1" customFormat="1" ht="12.75" customHeight="1">
      <c r="A152" s="4"/>
      <c r="B152" s="8"/>
      <c r="C152" s="59" t="s">
        <v>81</v>
      </c>
      <c r="D152" s="79">
        <f>'[1]Sheet1'!D116</f>
        <v>4319512</v>
      </c>
      <c r="E152" s="32"/>
      <c r="F152" s="32"/>
      <c r="G152" s="32"/>
      <c r="H152" s="32"/>
      <c r="I152" s="32"/>
      <c r="J152" s="32"/>
      <c r="K152" s="32"/>
      <c r="L152" s="32"/>
      <c r="M152" s="12"/>
      <c r="N152" s="12"/>
      <c r="O152" s="12"/>
      <c r="P152" s="12">
        <f t="shared" si="19"/>
        <v>0</v>
      </c>
      <c r="Q152" s="33">
        <f t="shared" si="20"/>
        <v>4319512</v>
      </c>
    </row>
    <row r="153" spans="1:17" s="1" customFormat="1" ht="12.75" customHeight="1">
      <c r="A153" s="4"/>
      <c r="B153" s="8"/>
      <c r="C153" s="59" t="s">
        <v>82</v>
      </c>
      <c r="D153" s="79">
        <f>'[1]Sheet1'!D117</f>
        <v>1533935</v>
      </c>
      <c r="E153" s="32"/>
      <c r="F153" s="32"/>
      <c r="G153" s="32"/>
      <c r="H153" s="32"/>
      <c r="I153" s="32"/>
      <c r="J153" s="32"/>
      <c r="K153" s="32"/>
      <c r="L153" s="32"/>
      <c r="M153" s="12"/>
      <c r="N153" s="12"/>
      <c r="O153" s="12"/>
      <c r="P153" s="12">
        <f t="shared" si="19"/>
        <v>0</v>
      </c>
      <c r="Q153" s="33">
        <f t="shared" si="20"/>
        <v>1533935</v>
      </c>
    </row>
    <row r="154" spans="1:17" s="1" customFormat="1" ht="12.75" customHeight="1">
      <c r="A154" s="4"/>
      <c r="B154" s="8"/>
      <c r="C154" s="59" t="s">
        <v>197</v>
      </c>
      <c r="D154" s="79">
        <f>'[1]Sheet1'!D118</f>
        <v>1206159</v>
      </c>
      <c r="E154" s="32"/>
      <c r="F154" s="32"/>
      <c r="G154" s="32"/>
      <c r="H154" s="32"/>
      <c r="I154" s="32"/>
      <c r="J154" s="32">
        <v>778574</v>
      </c>
      <c r="K154" s="32"/>
      <c r="L154" s="32"/>
      <c r="M154" s="12"/>
      <c r="N154" s="12"/>
      <c r="O154" s="12"/>
      <c r="P154" s="12">
        <f t="shared" si="19"/>
        <v>778574</v>
      </c>
      <c r="Q154" s="33">
        <f t="shared" si="20"/>
        <v>427585</v>
      </c>
    </row>
    <row r="155" spans="1:17" s="1" customFormat="1" ht="12.75" customHeight="1">
      <c r="A155" s="4"/>
      <c r="B155" s="8"/>
      <c r="C155" s="59" t="s">
        <v>83</v>
      </c>
      <c r="D155" s="79">
        <f>'[1]Sheet1'!D119</f>
        <v>2598723</v>
      </c>
      <c r="E155" s="32"/>
      <c r="F155" s="32"/>
      <c r="G155" s="32"/>
      <c r="H155" s="32"/>
      <c r="I155" s="32"/>
      <c r="J155" s="32"/>
      <c r="K155" s="32"/>
      <c r="L155" s="32"/>
      <c r="M155" s="12"/>
      <c r="N155" s="12"/>
      <c r="O155" s="12"/>
      <c r="P155" s="12">
        <f t="shared" si="19"/>
        <v>0</v>
      </c>
      <c r="Q155" s="33">
        <f t="shared" si="20"/>
        <v>2598723</v>
      </c>
    </row>
    <row r="156" spans="1:17" s="1" customFormat="1" ht="12.75" customHeight="1">
      <c r="A156" s="4"/>
      <c r="B156" s="8"/>
      <c r="C156" s="46" t="s">
        <v>198</v>
      </c>
      <c r="D156" s="79">
        <f>'[1]Sheet1'!D120</f>
        <v>1405923</v>
      </c>
      <c r="E156" s="32"/>
      <c r="F156" s="32"/>
      <c r="G156" s="32"/>
      <c r="H156" s="32"/>
      <c r="I156" s="32"/>
      <c r="J156" s="32"/>
      <c r="K156" s="32"/>
      <c r="L156" s="32"/>
      <c r="M156" s="12"/>
      <c r="N156" s="12"/>
      <c r="O156" s="12"/>
      <c r="P156" s="12">
        <f t="shared" si="19"/>
        <v>0</v>
      </c>
      <c r="Q156" s="33">
        <f t="shared" si="20"/>
        <v>1405923</v>
      </c>
    </row>
    <row r="157" spans="1:17" s="1" customFormat="1" ht="12.75" customHeight="1">
      <c r="A157" s="4"/>
      <c r="B157" s="8"/>
      <c r="C157" s="46" t="s">
        <v>84</v>
      </c>
      <c r="D157" s="79">
        <f>'[1]Sheet1'!D121</f>
        <v>665359</v>
      </c>
      <c r="E157" s="32"/>
      <c r="F157" s="32"/>
      <c r="G157" s="32"/>
      <c r="H157" s="32"/>
      <c r="I157" s="32"/>
      <c r="J157" s="32"/>
      <c r="K157" s="32"/>
      <c r="L157" s="32"/>
      <c r="M157" s="12"/>
      <c r="N157" s="12"/>
      <c r="O157" s="12"/>
      <c r="P157" s="12">
        <f t="shared" si="19"/>
        <v>0</v>
      </c>
      <c r="Q157" s="33">
        <f t="shared" si="20"/>
        <v>665359</v>
      </c>
    </row>
    <row r="158" spans="1:17" s="1" customFormat="1" ht="12.75" customHeight="1">
      <c r="A158" s="4"/>
      <c r="B158" s="8"/>
      <c r="C158" s="59" t="s">
        <v>199</v>
      </c>
      <c r="D158" s="79">
        <f>'[1]Sheet1'!D122</f>
        <v>6000000</v>
      </c>
      <c r="E158" s="32"/>
      <c r="F158" s="32"/>
      <c r="G158" s="32"/>
      <c r="H158" s="32"/>
      <c r="I158" s="32"/>
      <c r="J158" s="32"/>
      <c r="K158" s="32"/>
      <c r="L158" s="32"/>
      <c r="M158" s="12"/>
      <c r="N158" s="12"/>
      <c r="O158" s="12"/>
      <c r="P158" s="12">
        <f t="shared" si="19"/>
        <v>0</v>
      </c>
      <c r="Q158" s="33">
        <f t="shared" si="20"/>
        <v>6000000</v>
      </c>
    </row>
    <row r="159" spans="1:17" s="1" customFormat="1" ht="12.75" customHeight="1">
      <c r="A159" s="4"/>
      <c r="B159" s="8"/>
      <c r="C159" s="59" t="s">
        <v>85</v>
      </c>
      <c r="D159" s="79">
        <f>'[1]Sheet1'!D123</f>
        <v>5000000</v>
      </c>
      <c r="E159" s="32"/>
      <c r="F159" s="32"/>
      <c r="G159" s="32"/>
      <c r="H159" s="32"/>
      <c r="I159" s="32"/>
      <c r="J159" s="32"/>
      <c r="K159" s="32"/>
      <c r="L159" s="32"/>
      <c r="M159" s="12"/>
      <c r="N159" s="12"/>
      <c r="O159" s="12"/>
      <c r="P159" s="12">
        <f t="shared" si="19"/>
        <v>0</v>
      </c>
      <c r="Q159" s="33">
        <f t="shared" si="20"/>
        <v>5000000</v>
      </c>
    </row>
    <row r="160" spans="1:17" s="1" customFormat="1" ht="12.75" customHeight="1">
      <c r="A160" s="4"/>
      <c r="B160" s="8"/>
      <c r="C160" s="59" t="s">
        <v>86</v>
      </c>
      <c r="D160" s="79">
        <f>'[1]Sheet1'!D124</f>
        <v>970688</v>
      </c>
      <c r="E160" s="32"/>
      <c r="F160" s="32"/>
      <c r="G160" s="32"/>
      <c r="H160" s="32"/>
      <c r="I160" s="32"/>
      <c r="J160" s="32"/>
      <c r="K160" s="32"/>
      <c r="L160" s="32"/>
      <c r="M160" s="12"/>
      <c r="N160" s="12"/>
      <c r="O160" s="12"/>
      <c r="P160" s="12">
        <f t="shared" si="19"/>
        <v>0</v>
      </c>
      <c r="Q160" s="33">
        <f t="shared" si="20"/>
        <v>970688</v>
      </c>
    </row>
    <row r="161" spans="1:17" s="1" customFormat="1" ht="12.75" customHeight="1">
      <c r="A161" s="4"/>
      <c r="B161" s="8"/>
      <c r="C161" s="59" t="s">
        <v>87</v>
      </c>
      <c r="D161" s="79">
        <f>'[1]Sheet1'!D125</f>
        <v>126475</v>
      </c>
      <c r="E161" s="32"/>
      <c r="F161" s="32"/>
      <c r="G161" s="32"/>
      <c r="H161" s="32"/>
      <c r="I161" s="32"/>
      <c r="J161" s="32"/>
      <c r="K161" s="32"/>
      <c r="L161" s="32"/>
      <c r="M161" s="12"/>
      <c r="N161" s="12"/>
      <c r="O161" s="12"/>
      <c r="P161" s="12">
        <f t="shared" si="19"/>
        <v>0</v>
      </c>
      <c r="Q161" s="33">
        <f t="shared" si="20"/>
        <v>126475</v>
      </c>
    </row>
    <row r="162" spans="1:17" s="1" customFormat="1" ht="12.75" customHeight="1">
      <c r="A162" s="4"/>
      <c r="B162" s="8"/>
      <c r="C162" s="59" t="s">
        <v>88</v>
      </c>
      <c r="D162" s="79">
        <f>'[1]Sheet1'!D126</f>
        <v>1195588</v>
      </c>
      <c r="E162" s="32"/>
      <c r="F162" s="32"/>
      <c r="G162" s="32"/>
      <c r="H162" s="32"/>
      <c r="I162" s="32"/>
      <c r="J162" s="32"/>
      <c r="K162" s="32"/>
      <c r="L162" s="32"/>
      <c r="M162" s="12"/>
      <c r="N162" s="12"/>
      <c r="O162" s="12"/>
      <c r="P162" s="12">
        <f t="shared" si="19"/>
        <v>0</v>
      </c>
      <c r="Q162" s="33">
        <f t="shared" si="20"/>
        <v>1195588</v>
      </c>
    </row>
    <row r="163" spans="1:17" s="1" customFormat="1" ht="12.75" customHeight="1">
      <c r="A163" s="4"/>
      <c r="B163" s="8"/>
      <c r="C163" s="46" t="s">
        <v>200</v>
      </c>
      <c r="D163" s="79">
        <f>'[1]Sheet1'!D127</f>
        <v>2177842</v>
      </c>
      <c r="E163" s="32"/>
      <c r="F163" s="32"/>
      <c r="G163" s="32"/>
      <c r="H163" s="32"/>
      <c r="I163" s="32"/>
      <c r="J163" s="32"/>
      <c r="K163" s="32"/>
      <c r="L163" s="32"/>
      <c r="M163" s="12"/>
      <c r="N163" s="12"/>
      <c r="O163" s="12"/>
      <c r="P163" s="12">
        <f t="shared" si="19"/>
        <v>0</v>
      </c>
      <c r="Q163" s="33">
        <f t="shared" si="20"/>
        <v>2177842</v>
      </c>
    </row>
    <row r="164" spans="1:17" s="1" customFormat="1" ht="12.75" customHeight="1">
      <c r="A164" s="4"/>
      <c r="B164" s="8"/>
      <c r="C164" s="59" t="s">
        <v>89</v>
      </c>
      <c r="D164" s="79">
        <f>'[1]Sheet1'!D128</f>
        <v>4547086</v>
      </c>
      <c r="E164" s="32"/>
      <c r="F164" s="32"/>
      <c r="G164" s="32"/>
      <c r="H164" s="32"/>
      <c r="I164" s="32"/>
      <c r="J164" s="32"/>
      <c r="K164" s="32"/>
      <c r="L164" s="32"/>
      <c r="M164" s="12">
        <v>3215406</v>
      </c>
      <c r="N164" s="12"/>
      <c r="O164" s="12">
        <v>1331680</v>
      </c>
      <c r="P164" s="12">
        <f t="shared" si="19"/>
        <v>4547086</v>
      </c>
      <c r="Q164" s="33">
        <f t="shared" si="20"/>
        <v>0</v>
      </c>
    </row>
    <row r="165" spans="1:17" s="1" customFormat="1" ht="12.75" customHeight="1">
      <c r="A165" s="4"/>
      <c r="B165" s="8"/>
      <c r="C165" s="59" t="s">
        <v>201</v>
      </c>
      <c r="D165" s="79">
        <f>'[1]Sheet1'!D129</f>
        <v>741185</v>
      </c>
      <c r="E165" s="32"/>
      <c r="F165" s="32"/>
      <c r="G165" s="32"/>
      <c r="H165" s="32"/>
      <c r="I165" s="32"/>
      <c r="J165" s="32"/>
      <c r="K165" s="32"/>
      <c r="L165" s="32"/>
      <c r="M165" s="12"/>
      <c r="N165" s="12"/>
      <c r="O165" s="12"/>
      <c r="P165" s="12">
        <f t="shared" si="19"/>
        <v>0</v>
      </c>
      <c r="Q165" s="33">
        <f t="shared" si="20"/>
        <v>741185</v>
      </c>
    </row>
    <row r="166" spans="1:17" s="1" customFormat="1" ht="12.75" customHeight="1">
      <c r="A166" s="4"/>
      <c r="B166" s="8"/>
      <c r="C166" s="59" t="s">
        <v>90</v>
      </c>
      <c r="D166" s="79">
        <f>'[1]Sheet1'!D130</f>
        <v>4965207</v>
      </c>
      <c r="E166" s="32"/>
      <c r="F166" s="32"/>
      <c r="G166" s="32"/>
      <c r="H166" s="32"/>
      <c r="I166" s="32"/>
      <c r="J166" s="32"/>
      <c r="K166" s="32"/>
      <c r="L166" s="32"/>
      <c r="M166" s="12">
        <v>4636106</v>
      </c>
      <c r="N166" s="12"/>
      <c r="O166" s="12"/>
      <c r="P166" s="12">
        <f t="shared" si="19"/>
        <v>4636106</v>
      </c>
      <c r="Q166" s="33">
        <f t="shared" si="20"/>
        <v>329101</v>
      </c>
    </row>
    <row r="167" spans="1:17" s="1" customFormat="1" ht="12.75" customHeight="1">
      <c r="A167" s="4"/>
      <c r="B167" s="8"/>
      <c r="C167" s="59" t="s">
        <v>202</v>
      </c>
      <c r="D167" s="79">
        <f>'[1]Sheet1'!D131</f>
        <v>681268</v>
      </c>
      <c r="E167" s="32"/>
      <c r="F167" s="32"/>
      <c r="G167" s="32"/>
      <c r="H167" s="32"/>
      <c r="I167" s="32"/>
      <c r="J167" s="32"/>
      <c r="K167" s="32"/>
      <c r="L167" s="32"/>
      <c r="M167" s="12"/>
      <c r="N167" s="12"/>
      <c r="O167" s="12"/>
      <c r="P167" s="12">
        <f t="shared" si="19"/>
        <v>0</v>
      </c>
      <c r="Q167" s="33">
        <f t="shared" si="20"/>
        <v>681268</v>
      </c>
    </row>
    <row r="168" spans="1:17" s="1" customFormat="1" ht="12.75" customHeight="1">
      <c r="A168" s="4"/>
      <c r="B168" s="8"/>
      <c r="C168" s="59" t="s">
        <v>203</v>
      </c>
      <c r="D168" s="79">
        <f>'[1]Sheet1'!D132</f>
        <v>134930</v>
      </c>
      <c r="E168" s="32"/>
      <c r="F168" s="32"/>
      <c r="G168" s="32"/>
      <c r="H168" s="32"/>
      <c r="I168" s="32"/>
      <c r="J168" s="32"/>
      <c r="K168" s="32"/>
      <c r="L168" s="32"/>
      <c r="M168" s="12"/>
      <c r="N168" s="12"/>
      <c r="O168" s="12"/>
      <c r="P168" s="12">
        <f t="shared" si="19"/>
        <v>0</v>
      </c>
      <c r="Q168" s="33">
        <f t="shared" si="20"/>
        <v>134930</v>
      </c>
    </row>
    <row r="169" spans="1:17" s="1" customFormat="1" ht="12.75" customHeight="1">
      <c r="A169" s="4"/>
      <c r="B169" s="8"/>
      <c r="C169" s="59" t="s">
        <v>204</v>
      </c>
      <c r="D169" s="79">
        <f>'[1]Sheet1'!D133</f>
        <v>128180</v>
      </c>
      <c r="E169" s="32"/>
      <c r="F169" s="32"/>
      <c r="G169" s="32"/>
      <c r="H169" s="32"/>
      <c r="I169" s="32"/>
      <c r="J169" s="32"/>
      <c r="K169" s="32"/>
      <c r="L169" s="32"/>
      <c r="M169" s="12"/>
      <c r="N169" s="12"/>
      <c r="O169" s="12"/>
      <c r="P169" s="12">
        <f t="shared" si="19"/>
        <v>0</v>
      </c>
      <c r="Q169" s="33">
        <f t="shared" si="20"/>
        <v>128180</v>
      </c>
    </row>
    <row r="170" spans="1:17" s="1" customFormat="1" ht="12.75" customHeight="1">
      <c r="A170" s="4"/>
      <c r="B170" s="8"/>
      <c r="C170" s="59" t="s">
        <v>205</v>
      </c>
      <c r="D170" s="79">
        <f>'[1]Sheet1'!D134</f>
        <v>350000</v>
      </c>
      <c r="E170" s="32"/>
      <c r="F170" s="32"/>
      <c r="G170" s="32"/>
      <c r="H170" s="32"/>
      <c r="I170" s="32"/>
      <c r="J170" s="32"/>
      <c r="K170" s="32"/>
      <c r="L170" s="32"/>
      <c r="M170" s="12"/>
      <c r="N170" s="12"/>
      <c r="O170" s="12"/>
      <c r="P170" s="12">
        <f t="shared" si="19"/>
        <v>0</v>
      </c>
      <c r="Q170" s="33">
        <f t="shared" si="20"/>
        <v>350000</v>
      </c>
    </row>
    <row r="171" spans="1:17" s="1" customFormat="1" ht="12.75" customHeight="1">
      <c r="A171" s="4"/>
      <c r="B171" s="8"/>
      <c r="C171" s="59" t="s">
        <v>206</v>
      </c>
      <c r="D171" s="79">
        <f>'[1]Sheet1'!D135</f>
        <v>128180</v>
      </c>
      <c r="E171" s="32"/>
      <c r="F171" s="32"/>
      <c r="G171" s="32"/>
      <c r="H171" s="32"/>
      <c r="I171" s="32"/>
      <c r="J171" s="32"/>
      <c r="K171" s="32"/>
      <c r="L171" s="32"/>
      <c r="M171" s="12"/>
      <c r="N171" s="12"/>
      <c r="O171" s="12"/>
      <c r="P171" s="12">
        <f t="shared" si="19"/>
        <v>0</v>
      </c>
      <c r="Q171" s="33">
        <f t="shared" si="20"/>
        <v>128180</v>
      </c>
    </row>
    <row r="172" spans="1:17" s="1" customFormat="1" ht="12.75" customHeight="1">
      <c r="A172" s="4"/>
      <c r="B172" s="8"/>
      <c r="C172" s="59" t="s">
        <v>206</v>
      </c>
      <c r="D172" s="79">
        <f>'[1]Sheet1'!D136</f>
        <v>4055500</v>
      </c>
      <c r="E172" s="32"/>
      <c r="F172" s="32"/>
      <c r="G172" s="32"/>
      <c r="H172" s="32"/>
      <c r="I172" s="32">
        <v>4055500</v>
      </c>
      <c r="J172" s="32"/>
      <c r="K172" s="32"/>
      <c r="L172" s="32"/>
      <c r="M172" s="12"/>
      <c r="N172" s="12"/>
      <c r="O172" s="12"/>
      <c r="P172" s="12">
        <f t="shared" si="19"/>
        <v>4055500</v>
      </c>
      <c r="Q172" s="33">
        <f t="shared" si="20"/>
        <v>0</v>
      </c>
    </row>
    <row r="173" spans="1:17" s="1" customFormat="1" ht="12.75" customHeight="1">
      <c r="A173" s="4"/>
      <c r="B173" s="8"/>
      <c r="C173" s="59" t="s">
        <v>207</v>
      </c>
      <c r="D173" s="79">
        <f>'[1]Sheet1'!D137</f>
        <v>778575</v>
      </c>
      <c r="E173" s="32"/>
      <c r="F173" s="32"/>
      <c r="G173" s="32"/>
      <c r="H173" s="32"/>
      <c r="I173" s="32"/>
      <c r="J173" s="32"/>
      <c r="K173" s="32"/>
      <c r="L173" s="32"/>
      <c r="M173" s="12"/>
      <c r="N173" s="12"/>
      <c r="O173" s="12"/>
      <c r="P173" s="12">
        <f t="shared" si="19"/>
        <v>0</v>
      </c>
      <c r="Q173" s="33">
        <f t="shared" si="20"/>
        <v>778575</v>
      </c>
    </row>
    <row r="174" spans="1:17" s="1" customFormat="1" ht="12" customHeight="1">
      <c r="A174" s="4"/>
      <c r="B174" s="8"/>
      <c r="C174" s="9" t="s">
        <v>3</v>
      </c>
      <c r="D174" s="72">
        <f aca="true" t="shared" si="21" ref="D174:Q174">SUM(D128:D173)</f>
        <v>336241284</v>
      </c>
      <c r="E174" s="15">
        <f t="shared" si="21"/>
        <v>0</v>
      </c>
      <c r="F174" s="15">
        <f t="shared" si="21"/>
        <v>0</v>
      </c>
      <c r="G174" s="15">
        <f t="shared" si="21"/>
        <v>0</v>
      </c>
      <c r="H174" s="15">
        <f t="shared" si="21"/>
        <v>9010000</v>
      </c>
      <c r="I174" s="15">
        <f t="shared" si="21"/>
        <v>4055500</v>
      </c>
      <c r="J174" s="15">
        <f t="shared" si="21"/>
        <v>121628574</v>
      </c>
      <c r="K174" s="15">
        <f t="shared" si="21"/>
        <v>4618441.2</v>
      </c>
      <c r="L174" s="15">
        <f t="shared" si="21"/>
        <v>18821326.85</v>
      </c>
      <c r="M174" s="72">
        <f t="shared" si="21"/>
        <v>17136267</v>
      </c>
      <c r="N174" s="72">
        <f t="shared" si="21"/>
        <v>0</v>
      </c>
      <c r="O174" s="72">
        <f t="shared" si="21"/>
        <v>1521941.85</v>
      </c>
      <c r="P174" s="72">
        <f t="shared" si="21"/>
        <v>176792050.89999998</v>
      </c>
      <c r="Q174" s="15">
        <f t="shared" si="21"/>
        <v>159449233.1</v>
      </c>
    </row>
    <row r="175" spans="1:17" s="1" customFormat="1" ht="12" customHeight="1">
      <c r="A175" s="4"/>
      <c r="B175" s="8"/>
      <c r="C175" s="17"/>
      <c r="D175" s="74"/>
      <c r="E175" s="32"/>
      <c r="F175" s="32"/>
      <c r="G175" s="32"/>
      <c r="H175" s="32"/>
      <c r="I175" s="32"/>
      <c r="J175" s="32"/>
      <c r="K175" s="32"/>
      <c r="L175" s="32"/>
      <c r="M175" s="12"/>
      <c r="N175" s="12"/>
      <c r="O175" s="12"/>
      <c r="P175" s="12"/>
      <c r="Q175" s="33"/>
    </row>
    <row r="176" spans="1:17" s="1" customFormat="1" ht="12" customHeight="1">
      <c r="A176" s="4"/>
      <c r="B176" s="8" t="s">
        <v>65</v>
      </c>
      <c r="C176" s="9" t="s">
        <v>56</v>
      </c>
      <c r="D176" s="74"/>
      <c r="E176" s="32"/>
      <c r="F176" s="32"/>
      <c r="G176" s="32"/>
      <c r="H176" s="32"/>
      <c r="I176" s="32"/>
      <c r="J176" s="32"/>
      <c r="K176" s="32"/>
      <c r="L176" s="32"/>
      <c r="M176" s="12"/>
      <c r="N176" s="12"/>
      <c r="O176" s="12"/>
      <c r="P176" s="12"/>
      <c r="Q176" s="33"/>
    </row>
    <row r="177" spans="1:17" s="1" customFormat="1" ht="12" customHeight="1">
      <c r="A177" s="4"/>
      <c r="B177" s="8"/>
      <c r="C177" s="42" t="s">
        <v>279</v>
      </c>
      <c r="D177" s="75">
        <f>'[1]Sheet1'!D228</f>
        <v>581390.08</v>
      </c>
      <c r="E177" s="32"/>
      <c r="F177" s="32"/>
      <c r="G177" s="32"/>
      <c r="H177" s="32"/>
      <c r="I177" s="32"/>
      <c r="J177" s="32"/>
      <c r="K177" s="32"/>
      <c r="L177" s="32"/>
      <c r="M177" s="12"/>
      <c r="N177" s="12"/>
      <c r="O177" s="12"/>
      <c r="P177" s="12">
        <f>SUM(E177:O177)</f>
        <v>0</v>
      </c>
      <c r="Q177" s="33">
        <f>D177-E177-F177-G177-H177-I177-J177-K177-L177-M177-N177-O177</f>
        <v>581390.08</v>
      </c>
    </row>
    <row r="178" spans="1:17" s="1" customFormat="1" ht="12" customHeight="1">
      <c r="A178" s="4"/>
      <c r="B178" s="8"/>
      <c r="C178" s="42" t="s">
        <v>53</v>
      </c>
      <c r="D178" s="75">
        <f>'[1]Sheet1'!D229</f>
        <v>3000000</v>
      </c>
      <c r="E178" s="32"/>
      <c r="F178" s="32"/>
      <c r="G178" s="32"/>
      <c r="H178" s="32"/>
      <c r="I178" s="32"/>
      <c r="J178" s="32"/>
      <c r="K178" s="32"/>
      <c r="L178" s="32"/>
      <c r="M178" s="12"/>
      <c r="N178" s="12"/>
      <c r="O178" s="12"/>
      <c r="P178" s="12">
        <f>SUM(E178:O178)</f>
        <v>0</v>
      </c>
      <c r="Q178" s="33">
        <f>D178-E178-F178-G178-H178-I178-J178-K178-L178-M178-N178-O178</f>
        <v>3000000</v>
      </c>
    </row>
    <row r="179" spans="1:17" s="1" customFormat="1" ht="12" customHeight="1">
      <c r="A179" s="4"/>
      <c r="B179" s="8"/>
      <c r="C179" s="44" t="s">
        <v>54</v>
      </c>
      <c r="D179" s="75">
        <f>'[1]Sheet1'!D230</f>
        <v>1000000</v>
      </c>
      <c r="E179" s="32"/>
      <c r="F179" s="32"/>
      <c r="G179" s="32"/>
      <c r="H179" s="32"/>
      <c r="I179" s="32"/>
      <c r="J179" s="32"/>
      <c r="K179" s="32"/>
      <c r="L179" s="32"/>
      <c r="M179" s="12"/>
      <c r="N179" s="12"/>
      <c r="O179" s="12"/>
      <c r="P179" s="12">
        <f>SUM(E179:O179)</f>
        <v>0</v>
      </c>
      <c r="Q179" s="33">
        <f>D179-E179-F179-G179-H179-I179-J179-K179-L179-M179-N179-O179</f>
        <v>1000000</v>
      </c>
    </row>
    <row r="180" spans="1:17" s="1" customFormat="1" ht="12" customHeight="1">
      <c r="A180" s="4"/>
      <c r="B180" s="8"/>
      <c r="C180" s="42" t="s">
        <v>54</v>
      </c>
      <c r="D180" s="75">
        <f>'[1]Sheet1'!D231</f>
        <v>1000000</v>
      </c>
      <c r="E180" s="32"/>
      <c r="F180" s="32"/>
      <c r="G180" s="32"/>
      <c r="H180" s="32"/>
      <c r="I180" s="32"/>
      <c r="J180" s="32"/>
      <c r="K180" s="32"/>
      <c r="L180" s="32"/>
      <c r="M180" s="12"/>
      <c r="N180" s="12"/>
      <c r="O180" s="12"/>
      <c r="P180" s="12">
        <f>SUM(E180:O180)</f>
        <v>0</v>
      </c>
      <c r="Q180" s="33">
        <f>D180-E180-F180-G180-H180-I180-J180-K180-L180-M180-N180-O180</f>
        <v>1000000</v>
      </c>
    </row>
    <row r="181" spans="1:17" s="1" customFormat="1" ht="12" customHeight="1">
      <c r="A181" s="4"/>
      <c r="B181" s="8"/>
      <c r="C181" s="58" t="s">
        <v>281</v>
      </c>
      <c r="D181" s="75">
        <f>'[1]Sheet1'!D232</f>
        <v>26000000</v>
      </c>
      <c r="E181" s="32"/>
      <c r="F181" s="32"/>
      <c r="G181" s="32"/>
      <c r="H181" s="32">
        <v>1437193</v>
      </c>
      <c r="I181" s="32">
        <f>1250642.4+1259545.4</f>
        <v>2510187.8</v>
      </c>
      <c r="J181" s="32"/>
      <c r="K181" s="32"/>
      <c r="L181" s="32">
        <f>1277995+2068686+1191858.6+1239624.6+1167508.2</f>
        <v>6945672.399999999</v>
      </c>
      <c r="M181" s="12"/>
      <c r="N181" s="12">
        <v>1172512</v>
      </c>
      <c r="O181" s="12"/>
      <c r="P181" s="12">
        <f>SUM(E181:O181)</f>
        <v>12065565.2</v>
      </c>
      <c r="Q181" s="33">
        <f>D181-E181-F181-G181-H181-I181-J181-K181-L181-M181-N181-O181</f>
        <v>13934434.8</v>
      </c>
    </row>
    <row r="182" spans="1:17" s="1" customFormat="1" ht="12" customHeight="1">
      <c r="A182" s="4"/>
      <c r="B182" s="8"/>
      <c r="C182" s="9" t="s">
        <v>3</v>
      </c>
      <c r="D182" s="72">
        <f aca="true" t="shared" si="22" ref="D182:Q182">SUM(D177:D181)</f>
        <v>31581390.08</v>
      </c>
      <c r="E182" s="72">
        <f t="shared" si="22"/>
        <v>0</v>
      </c>
      <c r="F182" s="72">
        <f t="shared" si="22"/>
        <v>0</v>
      </c>
      <c r="G182" s="72">
        <f t="shared" si="22"/>
        <v>0</v>
      </c>
      <c r="H182" s="72">
        <f t="shared" si="22"/>
        <v>1437193</v>
      </c>
      <c r="I182" s="72">
        <f t="shared" si="22"/>
        <v>2510187.8</v>
      </c>
      <c r="J182" s="72">
        <f t="shared" si="22"/>
        <v>0</v>
      </c>
      <c r="K182" s="72">
        <f t="shared" si="22"/>
        <v>0</v>
      </c>
      <c r="L182" s="72">
        <f t="shared" si="22"/>
        <v>6945672.399999999</v>
      </c>
      <c r="M182" s="72">
        <f t="shared" si="22"/>
        <v>0</v>
      </c>
      <c r="N182" s="72">
        <f t="shared" si="22"/>
        <v>1172512</v>
      </c>
      <c r="O182" s="72">
        <f t="shared" si="22"/>
        <v>0</v>
      </c>
      <c r="P182" s="72">
        <f t="shared" si="22"/>
        <v>12065565.2</v>
      </c>
      <c r="Q182" s="15">
        <f t="shared" si="22"/>
        <v>19515824.880000003</v>
      </c>
    </row>
    <row r="183" spans="1:17" s="1" customFormat="1" ht="12" customHeight="1">
      <c r="A183" s="4"/>
      <c r="B183" s="8"/>
      <c r="C183" s="9"/>
      <c r="D183" s="11"/>
      <c r="E183" s="34"/>
      <c r="F183" s="34"/>
      <c r="G183" s="34"/>
      <c r="H183" s="34"/>
      <c r="I183" s="34"/>
      <c r="J183" s="34"/>
      <c r="K183" s="34"/>
      <c r="L183" s="34"/>
      <c r="M183" s="12"/>
      <c r="N183" s="12"/>
      <c r="O183" s="12"/>
      <c r="P183" s="12"/>
      <c r="Q183" s="33"/>
    </row>
    <row r="184" spans="1:17" s="1" customFormat="1" ht="12" customHeight="1">
      <c r="A184" s="4"/>
      <c r="B184" s="8" t="s">
        <v>18</v>
      </c>
      <c r="C184" s="9" t="s">
        <v>12</v>
      </c>
      <c r="D184" s="12"/>
      <c r="E184" s="34"/>
      <c r="F184" s="34"/>
      <c r="G184" s="34"/>
      <c r="H184" s="34"/>
      <c r="I184" s="34"/>
      <c r="J184" s="34"/>
      <c r="K184" s="34"/>
      <c r="L184" s="34"/>
      <c r="M184" s="12"/>
      <c r="N184" s="12"/>
      <c r="O184" s="12"/>
      <c r="P184" s="12"/>
      <c r="Q184" s="33"/>
    </row>
    <row r="185" spans="1:17" s="1" customFormat="1" ht="12" customHeight="1">
      <c r="A185" s="4"/>
      <c r="B185" s="8"/>
      <c r="C185" s="42" t="s">
        <v>209</v>
      </c>
      <c r="D185" s="75">
        <f>'[1]Sheet1'!D144</f>
        <v>2000000</v>
      </c>
      <c r="E185" s="32"/>
      <c r="F185" s="32"/>
      <c r="G185" s="32"/>
      <c r="H185" s="32"/>
      <c r="I185" s="32"/>
      <c r="J185" s="32"/>
      <c r="K185" s="32"/>
      <c r="L185" s="32"/>
      <c r="M185" s="173">
        <v>1714924.8</v>
      </c>
      <c r="N185" s="173"/>
      <c r="O185" s="173"/>
      <c r="P185" s="12">
        <f aca="true" t="shared" si="23" ref="P185:P194">SUM(E185:O185)</f>
        <v>1714924.8</v>
      </c>
      <c r="Q185" s="33">
        <f aca="true" t="shared" si="24" ref="Q185:Q194">D185-E185-F185-G185-H185-I185-J185-K185-L185-M185-N185-O185</f>
        <v>285075.19999999995</v>
      </c>
    </row>
    <row r="186" spans="1:17" s="1" customFormat="1" ht="12" customHeight="1">
      <c r="A186" s="4"/>
      <c r="B186" s="8"/>
      <c r="C186" s="42" t="s">
        <v>210</v>
      </c>
      <c r="D186" s="75">
        <f>'[1]Sheet1'!D145</f>
        <v>2000000</v>
      </c>
      <c r="E186" s="32"/>
      <c r="F186" s="32"/>
      <c r="G186" s="32"/>
      <c r="H186" s="32"/>
      <c r="I186" s="32"/>
      <c r="J186" s="32"/>
      <c r="K186" s="32"/>
      <c r="L186" s="32"/>
      <c r="M186" s="12">
        <v>1751268</v>
      </c>
      <c r="N186" s="12"/>
      <c r="O186" s="12"/>
      <c r="P186" s="12">
        <f t="shared" si="23"/>
        <v>1751268</v>
      </c>
      <c r="Q186" s="33">
        <f t="shared" si="24"/>
        <v>248732</v>
      </c>
    </row>
    <row r="187" spans="1:17" s="1" customFormat="1" ht="12" customHeight="1">
      <c r="A187" s="4"/>
      <c r="B187" s="8"/>
      <c r="C187" s="42" t="s">
        <v>211</v>
      </c>
      <c r="D187" s="75">
        <f>'[1]Sheet1'!D146</f>
        <v>2000000</v>
      </c>
      <c r="E187" s="32"/>
      <c r="F187" s="32"/>
      <c r="G187" s="32"/>
      <c r="H187" s="32"/>
      <c r="I187" s="32"/>
      <c r="J187" s="32"/>
      <c r="K187" s="32"/>
      <c r="L187" s="32"/>
      <c r="M187" s="173">
        <v>1932093.66</v>
      </c>
      <c r="N187" s="173"/>
      <c r="O187" s="173"/>
      <c r="P187" s="12">
        <f t="shared" si="23"/>
        <v>1932093.66</v>
      </c>
      <c r="Q187" s="33">
        <f t="shared" si="24"/>
        <v>67906.34000000008</v>
      </c>
    </row>
    <row r="188" spans="1:17" s="1" customFormat="1" ht="12" customHeight="1">
      <c r="A188" s="4"/>
      <c r="B188" s="8"/>
      <c r="C188" s="42" t="s">
        <v>212</v>
      </c>
      <c r="D188" s="75">
        <f>'[1]Sheet1'!D147</f>
        <v>400000</v>
      </c>
      <c r="E188" s="32"/>
      <c r="F188" s="32"/>
      <c r="G188" s="32"/>
      <c r="H188" s="32"/>
      <c r="I188" s="32"/>
      <c r="J188" s="32"/>
      <c r="K188" s="32"/>
      <c r="L188" s="32"/>
      <c r="M188" s="12"/>
      <c r="N188" s="12"/>
      <c r="O188" s="12"/>
      <c r="P188" s="12">
        <f t="shared" si="23"/>
        <v>0</v>
      </c>
      <c r="Q188" s="33">
        <f t="shared" si="24"/>
        <v>400000</v>
      </c>
    </row>
    <row r="189" spans="1:17" s="1" customFormat="1" ht="12" customHeight="1">
      <c r="A189" s="4"/>
      <c r="B189" s="8"/>
      <c r="C189" s="42" t="s">
        <v>213</v>
      </c>
      <c r="D189" s="75">
        <f>'[1]Sheet1'!D148</f>
        <v>6500000</v>
      </c>
      <c r="E189" s="32"/>
      <c r="F189" s="32"/>
      <c r="G189" s="32"/>
      <c r="H189" s="32"/>
      <c r="I189" s="32"/>
      <c r="J189" s="32"/>
      <c r="K189" s="32">
        <v>3212113.08</v>
      </c>
      <c r="L189" s="32"/>
      <c r="M189" s="12">
        <v>305827.46</v>
      </c>
      <c r="N189" s="12"/>
      <c r="O189" s="12"/>
      <c r="P189" s="12">
        <f t="shared" si="23"/>
        <v>3517940.54</v>
      </c>
      <c r="Q189" s="33">
        <f t="shared" si="24"/>
        <v>2982059.46</v>
      </c>
    </row>
    <row r="190" spans="1:17" s="1" customFormat="1" ht="12" customHeight="1">
      <c r="A190" s="4"/>
      <c r="B190" s="8"/>
      <c r="C190" s="48" t="s">
        <v>214</v>
      </c>
      <c r="D190" s="75">
        <f>'[1]Sheet1'!D149</f>
        <v>3000000</v>
      </c>
      <c r="E190" s="32"/>
      <c r="F190" s="32"/>
      <c r="G190" s="32"/>
      <c r="H190" s="32"/>
      <c r="I190" s="32"/>
      <c r="J190" s="32"/>
      <c r="K190" s="32">
        <v>2447646</v>
      </c>
      <c r="L190" s="32"/>
      <c r="M190" s="12"/>
      <c r="N190" s="12"/>
      <c r="O190" s="12"/>
      <c r="P190" s="12">
        <f t="shared" si="23"/>
        <v>2447646</v>
      </c>
      <c r="Q190" s="33">
        <f t="shared" si="24"/>
        <v>552354</v>
      </c>
    </row>
    <row r="191" spans="1:17" s="1" customFormat="1" ht="12" customHeight="1">
      <c r="A191" s="4"/>
      <c r="B191" s="8"/>
      <c r="C191" s="48" t="s">
        <v>215</v>
      </c>
      <c r="D191" s="75">
        <f>'[1]Sheet1'!D150</f>
        <v>2000000</v>
      </c>
      <c r="E191" s="32"/>
      <c r="F191" s="32"/>
      <c r="G191" s="32"/>
      <c r="H191" s="32">
        <v>1963671.4</v>
      </c>
      <c r="I191" s="32"/>
      <c r="J191" s="32"/>
      <c r="K191" s="32"/>
      <c r="L191" s="32"/>
      <c r="M191" s="12"/>
      <c r="N191" s="12"/>
      <c r="O191" s="12"/>
      <c r="P191" s="12">
        <f t="shared" si="23"/>
        <v>1963671.4</v>
      </c>
      <c r="Q191" s="33">
        <f t="shared" si="24"/>
        <v>36328.60000000009</v>
      </c>
    </row>
    <row r="192" spans="1:17" s="1" customFormat="1" ht="12" customHeight="1">
      <c r="A192" s="4"/>
      <c r="B192" s="8"/>
      <c r="C192" s="48" t="s">
        <v>217</v>
      </c>
      <c r="D192" s="75">
        <f>'[1]Sheet1'!D151</f>
        <v>6000000</v>
      </c>
      <c r="E192" s="32"/>
      <c r="F192" s="32"/>
      <c r="G192" s="32"/>
      <c r="H192" s="32"/>
      <c r="I192" s="32">
        <v>4867447</v>
      </c>
      <c r="J192" s="32"/>
      <c r="K192" s="32">
        <v>981600</v>
      </c>
      <c r="L192" s="32"/>
      <c r="M192" s="12"/>
      <c r="N192" s="12"/>
      <c r="O192" s="12"/>
      <c r="P192" s="12">
        <f t="shared" si="23"/>
        <v>5849047</v>
      </c>
      <c r="Q192" s="33">
        <f t="shared" si="24"/>
        <v>150953</v>
      </c>
    </row>
    <row r="193" spans="1:17" s="1" customFormat="1" ht="12" customHeight="1">
      <c r="A193" s="4"/>
      <c r="B193" s="8"/>
      <c r="C193" s="44" t="s">
        <v>218</v>
      </c>
      <c r="D193" s="75">
        <f>'[1]Sheet1'!D152</f>
        <v>2000000</v>
      </c>
      <c r="E193" s="32"/>
      <c r="F193" s="32"/>
      <c r="G193" s="32"/>
      <c r="H193" s="32">
        <v>1986500</v>
      </c>
      <c r="I193" s="32"/>
      <c r="J193" s="32"/>
      <c r="K193" s="32"/>
      <c r="L193" s="32"/>
      <c r="M193" s="12"/>
      <c r="N193" s="12"/>
      <c r="O193" s="12"/>
      <c r="P193" s="12">
        <f t="shared" si="23"/>
        <v>1986500</v>
      </c>
      <c r="Q193" s="33">
        <f t="shared" si="24"/>
        <v>13500</v>
      </c>
    </row>
    <row r="194" spans="1:17" s="1" customFormat="1" ht="12" customHeight="1">
      <c r="A194" s="4"/>
      <c r="B194" s="8"/>
      <c r="C194" s="44" t="s">
        <v>219</v>
      </c>
      <c r="D194" s="75">
        <f>'[1]Sheet1'!D153</f>
        <v>2000000</v>
      </c>
      <c r="E194" s="32"/>
      <c r="F194" s="32"/>
      <c r="G194" s="32"/>
      <c r="H194" s="32"/>
      <c r="I194" s="32"/>
      <c r="J194" s="32"/>
      <c r="K194" s="32"/>
      <c r="L194" s="32"/>
      <c r="M194" s="173">
        <v>1713237.6</v>
      </c>
      <c r="N194" s="173"/>
      <c r="O194" s="173"/>
      <c r="P194" s="12">
        <f t="shared" si="23"/>
        <v>1713237.6</v>
      </c>
      <c r="Q194" s="33">
        <f t="shared" si="24"/>
        <v>286762.3999999999</v>
      </c>
    </row>
    <row r="195" spans="1:17" s="1" customFormat="1" ht="12" customHeight="1">
      <c r="A195" s="4"/>
      <c r="B195" s="8"/>
      <c r="C195" s="9" t="s">
        <v>3</v>
      </c>
      <c r="D195" s="72">
        <f aca="true" t="shared" si="25" ref="D195:Q195">SUM(D185:D194)</f>
        <v>27900000</v>
      </c>
      <c r="E195" s="72">
        <f t="shared" si="25"/>
        <v>0</v>
      </c>
      <c r="F195" s="72">
        <f t="shared" si="25"/>
        <v>0</v>
      </c>
      <c r="G195" s="72">
        <f t="shared" si="25"/>
        <v>0</v>
      </c>
      <c r="H195" s="72">
        <f t="shared" si="25"/>
        <v>3950171.4</v>
      </c>
      <c r="I195" s="72">
        <f t="shared" si="25"/>
        <v>4867447</v>
      </c>
      <c r="J195" s="72">
        <f t="shared" si="25"/>
        <v>0</v>
      </c>
      <c r="K195" s="72">
        <f t="shared" si="25"/>
        <v>6641359.08</v>
      </c>
      <c r="L195" s="72">
        <f t="shared" si="25"/>
        <v>0</v>
      </c>
      <c r="M195" s="72">
        <f t="shared" si="25"/>
        <v>7417351.52</v>
      </c>
      <c r="N195" s="72">
        <f t="shared" si="25"/>
        <v>0</v>
      </c>
      <c r="O195" s="72">
        <f t="shared" si="25"/>
        <v>0</v>
      </c>
      <c r="P195" s="72">
        <f t="shared" si="25"/>
        <v>22876329</v>
      </c>
      <c r="Q195" s="15">
        <f t="shared" si="25"/>
        <v>5023671</v>
      </c>
    </row>
    <row r="196" spans="1:17" s="1" customFormat="1" ht="12" customHeight="1">
      <c r="A196" s="4"/>
      <c r="B196" s="8"/>
      <c r="C196" s="9"/>
      <c r="D196" s="11"/>
      <c r="E196" s="34"/>
      <c r="F196" s="34"/>
      <c r="G196" s="34"/>
      <c r="H196" s="34"/>
      <c r="I196" s="34"/>
      <c r="J196" s="34"/>
      <c r="K196" s="34"/>
      <c r="L196" s="34"/>
      <c r="M196" s="12"/>
      <c r="N196" s="12"/>
      <c r="O196" s="12"/>
      <c r="P196" s="12"/>
      <c r="Q196" s="33"/>
    </row>
    <row r="197" spans="1:17" s="1" customFormat="1" ht="12" customHeight="1">
      <c r="A197" s="4"/>
      <c r="B197" s="8" t="s">
        <v>66</v>
      </c>
      <c r="C197" s="9" t="s">
        <v>69</v>
      </c>
      <c r="D197" s="12"/>
      <c r="E197" s="34"/>
      <c r="F197" s="34"/>
      <c r="G197" s="34"/>
      <c r="H197" s="34"/>
      <c r="I197" s="34"/>
      <c r="J197" s="34"/>
      <c r="K197" s="34"/>
      <c r="L197" s="34"/>
      <c r="M197" s="12"/>
      <c r="N197" s="12"/>
      <c r="O197" s="12"/>
      <c r="P197" s="12"/>
      <c r="Q197" s="33"/>
    </row>
    <row r="198" spans="1:17" s="1" customFormat="1" ht="12" customHeight="1">
      <c r="A198" s="4"/>
      <c r="B198" s="10"/>
      <c r="C198" s="42" t="s">
        <v>220</v>
      </c>
      <c r="D198" s="77">
        <f>'[1]Sheet1'!D160</f>
        <v>6000000</v>
      </c>
      <c r="E198" s="32"/>
      <c r="F198" s="32"/>
      <c r="G198" s="32"/>
      <c r="H198" s="32"/>
      <c r="I198" s="32"/>
      <c r="J198" s="32"/>
      <c r="K198" s="32"/>
      <c r="L198" s="32"/>
      <c r="M198" s="12"/>
      <c r="N198" s="12"/>
      <c r="O198" s="12"/>
      <c r="P198" s="12">
        <f aca="true" t="shared" si="26" ref="P198:P210">SUM(E198:O198)</f>
        <v>0</v>
      </c>
      <c r="Q198" s="33">
        <f aca="true" t="shared" si="27" ref="Q198:Q210">D198-E198-F198-G198-H198-I198-J198-K198-L198-M198-N198-O198</f>
        <v>6000000</v>
      </c>
    </row>
    <row r="199" spans="1:17" s="1" customFormat="1" ht="12" customHeight="1">
      <c r="A199" s="4"/>
      <c r="B199" s="10"/>
      <c r="C199" s="42" t="s">
        <v>222</v>
      </c>
      <c r="D199" s="77">
        <f>'[1]Sheet1'!D161</f>
        <v>3000000</v>
      </c>
      <c r="E199" s="32"/>
      <c r="F199" s="32"/>
      <c r="G199" s="32"/>
      <c r="H199" s="32"/>
      <c r="I199" s="32"/>
      <c r="J199" s="32"/>
      <c r="K199" s="32"/>
      <c r="L199" s="32"/>
      <c r="M199" s="12"/>
      <c r="N199" s="12"/>
      <c r="O199" s="12"/>
      <c r="P199" s="12">
        <f t="shared" si="26"/>
        <v>0</v>
      </c>
      <c r="Q199" s="33">
        <f t="shared" si="27"/>
        <v>3000000</v>
      </c>
    </row>
    <row r="200" spans="1:17" s="1" customFormat="1" ht="12" customHeight="1">
      <c r="A200" s="4"/>
      <c r="B200" s="10"/>
      <c r="C200" s="42" t="s">
        <v>224</v>
      </c>
      <c r="D200" s="77">
        <f>'[1]Sheet1'!D162</f>
        <v>3000000</v>
      </c>
      <c r="E200" s="32"/>
      <c r="F200" s="32"/>
      <c r="G200" s="32"/>
      <c r="H200" s="32"/>
      <c r="I200" s="32"/>
      <c r="J200" s="32"/>
      <c r="K200" s="32"/>
      <c r="L200" s="32">
        <v>677904</v>
      </c>
      <c r="M200" s="12"/>
      <c r="N200" s="12"/>
      <c r="O200" s="12"/>
      <c r="P200" s="12">
        <f t="shared" si="26"/>
        <v>677904</v>
      </c>
      <c r="Q200" s="33">
        <f t="shared" si="27"/>
        <v>2322096</v>
      </c>
    </row>
    <row r="201" spans="1:17" s="1" customFormat="1" ht="12" customHeight="1">
      <c r="A201" s="4"/>
      <c r="B201" s="10"/>
      <c r="C201" s="42" t="s">
        <v>225</v>
      </c>
      <c r="D201" s="77">
        <f>'[1]Sheet1'!D163</f>
        <v>6000000</v>
      </c>
      <c r="E201" s="32"/>
      <c r="F201" s="32"/>
      <c r="G201" s="32"/>
      <c r="H201" s="32"/>
      <c r="I201" s="32"/>
      <c r="J201" s="32"/>
      <c r="K201" s="32">
        <v>3257000</v>
      </c>
      <c r="L201" s="32"/>
      <c r="M201" s="12">
        <v>400000</v>
      </c>
      <c r="N201" s="12"/>
      <c r="O201" s="12"/>
      <c r="P201" s="12">
        <f t="shared" si="26"/>
        <v>3657000</v>
      </c>
      <c r="Q201" s="33">
        <f t="shared" si="27"/>
        <v>2343000</v>
      </c>
    </row>
    <row r="202" spans="1:17" s="1" customFormat="1" ht="12" customHeight="1">
      <c r="A202" s="4"/>
      <c r="B202" s="10"/>
      <c r="C202" s="42" t="s">
        <v>226</v>
      </c>
      <c r="D202" s="77">
        <f>'[1]Sheet1'!D164</f>
        <v>698658</v>
      </c>
      <c r="E202" s="32"/>
      <c r="F202" s="32"/>
      <c r="G202" s="32"/>
      <c r="H202" s="32"/>
      <c r="I202" s="32"/>
      <c r="J202" s="32"/>
      <c r="K202" s="32"/>
      <c r="L202" s="32"/>
      <c r="M202" s="12"/>
      <c r="N202" s="12"/>
      <c r="O202" s="12"/>
      <c r="P202" s="12">
        <f t="shared" si="26"/>
        <v>0</v>
      </c>
      <c r="Q202" s="33">
        <f t="shared" si="27"/>
        <v>698658</v>
      </c>
    </row>
    <row r="203" spans="1:17" s="1" customFormat="1" ht="12" customHeight="1">
      <c r="A203" s="4"/>
      <c r="B203" s="10"/>
      <c r="C203" s="42" t="s">
        <v>227</v>
      </c>
      <c r="D203" s="77">
        <f>'[1]Sheet1'!D165</f>
        <v>3000000</v>
      </c>
      <c r="E203" s="32"/>
      <c r="F203" s="32"/>
      <c r="G203" s="32"/>
      <c r="H203" s="32"/>
      <c r="I203" s="32"/>
      <c r="J203" s="32"/>
      <c r="K203" s="32"/>
      <c r="L203" s="32"/>
      <c r="M203" s="12"/>
      <c r="N203" s="12"/>
      <c r="O203" s="12"/>
      <c r="P203" s="12">
        <f t="shared" si="26"/>
        <v>0</v>
      </c>
      <c r="Q203" s="33">
        <f t="shared" si="27"/>
        <v>3000000</v>
      </c>
    </row>
    <row r="204" spans="1:17" s="1" customFormat="1" ht="12" customHeight="1">
      <c r="A204" s="4"/>
      <c r="B204" s="10"/>
      <c r="C204" s="44" t="s">
        <v>228</v>
      </c>
      <c r="D204" s="77">
        <f>'[1]Sheet1'!D166</f>
        <v>2200000</v>
      </c>
      <c r="E204" s="32"/>
      <c r="F204" s="32"/>
      <c r="G204" s="32"/>
      <c r="H204" s="32"/>
      <c r="I204" s="32"/>
      <c r="J204" s="32"/>
      <c r="K204" s="32"/>
      <c r="L204" s="32">
        <v>1161021.6</v>
      </c>
      <c r="M204" s="12"/>
      <c r="N204" s="12"/>
      <c r="O204" s="12"/>
      <c r="P204" s="12">
        <f t="shared" si="26"/>
        <v>1161021.6</v>
      </c>
      <c r="Q204" s="33">
        <f t="shared" si="27"/>
        <v>1038978.3999999999</v>
      </c>
    </row>
    <row r="205" spans="1:17" s="1" customFormat="1" ht="24" customHeight="1">
      <c r="A205" s="4"/>
      <c r="B205" s="10"/>
      <c r="C205" s="44" t="s">
        <v>230</v>
      </c>
      <c r="D205" s="77">
        <f>'[1]Sheet1'!D167</f>
        <v>4000000</v>
      </c>
      <c r="E205" s="32"/>
      <c r="F205" s="32"/>
      <c r="G205" s="32"/>
      <c r="H205" s="32"/>
      <c r="I205" s="32"/>
      <c r="J205" s="32"/>
      <c r="K205" s="32"/>
      <c r="L205" s="32"/>
      <c r="M205" s="12"/>
      <c r="N205" s="12"/>
      <c r="O205" s="12"/>
      <c r="P205" s="12">
        <f t="shared" si="26"/>
        <v>0</v>
      </c>
      <c r="Q205" s="33">
        <f t="shared" si="27"/>
        <v>4000000</v>
      </c>
    </row>
    <row r="206" spans="1:17" s="1" customFormat="1" ht="12" customHeight="1">
      <c r="A206" s="4"/>
      <c r="B206" s="10"/>
      <c r="C206" s="44" t="s">
        <v>232</v>
      </c>
      <c r="D206" s="77">
        <f>'[1]Sheet1'!D168</f>
        <v>9478595</v>
      </c>
      <c r="E206" s="32"/>
      <c r="F206" s="32"/>
      <c r="G206" s="32"/>
      <c r="H206" s="32"/>
      <c r="I206" s="32"/>
      <c r="J206" s="32"/>
      <c r="K206" s="32"/>
      <c r="L206" s="32"/>
      <c r="M206" s="12"/>
      <c r="N206" s="12"/>
      <c r="O206" s="12"/>
      <c r="P206" s="12">
        <f t="shared" si="26"/>
        <v>0</v>
      </c>
      <c r="Q206" s="33">
        <f t="shared" si="27"/>
        <v>9478595</v>
      </c>
    </row>
    <row r="207" spans="1:17" s="1" customFormat="1" ht="12" customHeight="1">
      <c r="A207" s="4"/>
      <c r="B207" s="10"/>
      <c r="C207" s="44" t="s">
        <v>233</v>
      </c>
      <c r="D207" s="77">
        <f>'[1]Sheet1'!D169</f>
        <v>1040000</v>
      </c>
      <c r="E207" s="32"/>
      <c r="F207" s="32"/>
      <c r="G207" s="32"/>
      <c r="H207" s="32"/>
      <c r="I207" s="32"/>
      <c r="J207" s="32"/>
      <c r="K207" s="32"/>
      <c r="L207" s="32">
        <v>924885.4</v>
      </c>
      <c r="M207" s="12"/>
      <c r="N207" s="12"/>
      <c r="O207" s="12"/>
      <c r="P207" s="12">
        <f t="shared" si="26"/>
        <v>924885.4</v>
      </c>
      <c r="Q207" s="33">
        <f t="shared" si="27"/>
        <v>115114.59999999998</v>
      </c>
    </row>
    <row r="208" spans="1:17" s="1" customFormat="1" ht="12" customHeight="1">
      <c r="A208" s="4"/>
      <c r="B208" s="10"/>
      <c r="C208" s="44" t="s">
        <v>234</v>
      </c>
      <c r="D208" s="77">
        <f>'[1]Sheet1'!D170</f>
        <v>1200000</v>
      </c>
      <c r="E208" s="32"/>
      <c r="F208" s="32"/>
      <c r="G208" s="32"/>
      <c r="H208" s="32">
        <v>934472.8</v>
      </c>
      <c r="I208" s="32"/>
      <c r="J208" s="32"/>
      <c r="K208" s="32"/>
      <c r="L208" s="32"/>
      <c r="M208" s="12"/>
      <c r="N208" s="12">
        <v>209960</v>
      </c>
      <c r="O208" s="12"/>
      <c r="P208" s="12">
        <f t="shared" si="26"/>
        <v>1144432.8</v>
      </c>
      <c r="Q208" s="33">
        <f t="shared" si="27"/>
        <v>55567.19999999995</v>
      </c>
    </row>
    <row r="209" spans="1:17" s="1" customFormat="1" ht="12" customHeight="1">
      <c r="A209" s="4"/>
      <c r="B209" s="10"/>
      <c r="C209" s="44" t="s">
        <v>236</v>
      </c>
      <c r="D209" s="77">
        <f>'[1]Sheet1'!D171</f>
        <v>1400000</v>
      </c>
      <c r="E209" s="32"/>
      <c r="F209" s="32"/>
      <c r="G209" s="32"/>
      <c r="H209" s="32"/>
      <c r="I209" s="32"/>
      <c r="J209" s="32"/>
      <c r="K209" s="32"/>
      <c r="L209" s="32"/>
      <c r="M209" s="12">
        <v>1397000</v>
      </c>
      <c r="N209" s="12"/>
      <c r="O209" s="12"/>
      <c r="P209" s="12">
        <f t="shared" si="26"/>
        <v>1397000</v>
      </c>
      <c r="Q209" s="33">
        <f t="shared" si="27"/>
        <v>3000</v>
      </c>
    </row>
    <row r="210" spans="1:17" s="1" customFormat="1" ht="12" customHeight="1">
      <c r="A210" s="4"/>
      <c r="B210" s="10"/>
      <c r="C210" s="44" t="s">
        <v>237</v>
      </c>
      <c r="D210" s="77">
        <f>'[1]Sheet1'!D172</f>
        <v>2000000</v>
      </c>
      <c r="E210" s="32"/>
      <c r="F210" s="32"/>
      <c r="G210" s="32"/>
      <c r="H210" s="32"/>
      <c r="I210" s="32"/>
      <c r="J210" s="32"/>
      <c r="K210" s="32"/>
      <c r="L210" s="32"/>
      <c r="M210" s="12"/>
      <c r="N210" s="12"/>
      <c r="O210" s="12"/>
      <c r="P210" s="12">
        <f t="shared" si="26"/>
        <v>0</v>
      </c>
      <c r="Q210" s="33">
        <f t="shared" si="27"/>
        <v>2000000</v>
      </c>
    </row>
    <row r="211" spans="1:17" s="1" customFormat="1" ht="12" customHeight="1">
      <c r="A211" s="4"/>
      <c r="B211" s="10"/>
      <c r="C211" s="44"/>
      <c r="D211" s="71"/>
      <c r="E211" s="32"/>
      <c r="F211" s="32"/>
      <c r="G211" s="32"/>
      <c r="H211" s="32"/>
      <c r="I211" s="32"/>
      <c r="J211" s="32"/>
      <c r="K211" s="32"/>
      <c r="L211" s="32"/>
      <c r="M211" s="12"/>
      <c r="N211" s="12"/>
      <c r="O211" s="12"/>
      <c r="P211" s="12"/>
      <c r="Q211" s="33"/>
    </row>
    <row r="212" spans="1:17" s="1" customFormat="1" ht="12" customHeight="1">
      <c r="A212" s="4"/>
      <c r="B212" s="10"/>
      <c r="C212" s="9" t="s">
        <v>3</v>
      </c>
      <c r="D212" s="72">
        <f aca="true" t="shared" si="28" ref="D212:P212">SUM(D198:D210)</f>
        <v>43017253</v>
      </c>
      <c r="E212" s="15">
        <f t="shared" si="28"/>
        <v>0</v>
      </c>
      <c r="F212" s="15">
        <f t="shared" si="28"/>
        <v>0</v>
      </c>
      <c r="G212" s="15">
        <f t="shared" si="28"/>
        <v>0</v>
      </c>
      <c r="H212" s="15">
        <f t="shared" si="28"/>
        <v>934472.8</v>
      </c>
      <c r="I212" s="15">
        <f t="shared" si="28"/>
        <v>0</v>
      </c>
      <c r="J212" s="15">
        <f t="shared" si="28"/>
        <v>0</v>
      </c>
      <c r="K212" s="15">
        <f t="shared" si="28"/>
        <v>3257000</v>
      </c>
      <c r="L212" s="15">
        <f t="shared" si="28"/>
        <v>2763811</v>
      </c>
      <c r="M212" s="72">
        <f t="shared" si="28"/>
        <v>1797000</v>
      </c>
      <c r="N212" s="72">
        <f t="shared" si="28"/>
        <v>209960</v>
      </c>
      <c r="O212" s="72">
        <f t="shared" si="28"/>
        <v>0</v>
      </c>
      <c r="P212" s="72">
        <f t="shared" si="28"/>
        <v>8962243.8</v>
      </c>
      <c r="Q212" s="15">
        <f>SUM(Q198:Q207)</f>
        <v>31996442</v>
      </c>
    </row>
    <row r="213" spans="1:17" s="1" customFormat="1" ht="12" customHeight="1">
      <c r="A213" s="4"/>
      <c r="B213" s="10"/>
      <c r="C213" s="1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33"/>
    </row>
    <row r="214" spans="1:17" s="1" customFormat="1" ht="12" customHeight="1">
      <c r="A214" s="4"/>
      <c r="B214" s="8" t="s">
        <v>67</v>
      </c>
      <c r="C214" s="9" t="s">
        <v>68</v>
      </c>
      <c r="D214" s="12"/>
      <c r="E214" s="34"/>
      <c r="F214" s="34"/>
      <c r="G214" s="34"/>
      <c r="H214" s="34"/>
      <c r="I214" s="34"/>
      <c r="J214" s="34"/>
      <c r="K214" s="34"/>
      <c r="L214" s="34"/>
      <c r="M214" s="12"/>
      <c r="N214" s="12"/>
      <c r="O214" s="12"/>
      <c r="P214" s="12"/>
      <c r="Q214" s="33"/>
    </row>
    <row r="215" spans="1:17" s="1" customFormat="1" ht="12" customHeight="1">
      <c r="A215" s="4"/>
      <c r="B215" s="10"/>
      <c r="C215" s="42" t="s">
        <v>282</v>
      </c>
      <c r="D215" s="77">
        <f>'[1]Sheet1'!D237</f>
        <v>10000000</v>
      </c>
      <c r="E215" s="32"/>
      <c r="F215" s="32"/>
      <c r="G215" s="32"/>
      <c r="H215" s="32"/>
      <c r="I215" s="32"/>
      <c r="J215" s="32"/>
      <c r="K215" s="32"/>
      <c r="L215" s="32"/>
      <c r="M215" s="12">
        <f>1996800+2995200+1914400+1983000</f>
        <v>8889400</v>
      </c>
      <c r="N215" s="12"/>
      <c r="O215" s="12"/>
      <c r="P215" s="12">
        <f aca="true" t="shared" si="29" ref="P215:P222">SUM(E215:O215)</f>
        <v>8889400</v>
      </c>
      <c r="Q215" s="33">
        <f aca="true" t="shared" si="30" ref="Q215:Q222">D215-E215-F215-G215-H215-I215-J215-K215-L215-M215-N215-O215</f>
        <v>1110600</v>
      </c>
    </row>
    <row r="216" spans="1:17" s="1" customFormat="1" ht="12" customHeight="1">
      <c r="A216" s="4"/>
      <c r="B216" s="10"/>
      <c r="C216" s="42" t="s">
        <v>284</v>
      </c>
      <c r="D216" s="77">
        <f>'[1]Sheet1'!D238</f>
        <v>2000000</v>
      </c>
      <c r="E216" s="32"/>
      <c r="F216" s="32"/>
      <c r="G216" s="32"/>
      <c r="H216" s="32"/>
      <c r="I216" s="32"/>
      <c r="J216" s="32"/>
      <c r="K216" s="32"/>
      <c r="L216" s="32"/>
      <c r="M216" s="12">
        <v>0</v>
      </c>
      <c r="N216" s="12"/>
      <c r="O216" s="12"/>
      <c r="P216" s="12">
        <f t="shared" si="29"/>
        <v>0</v>
      </c>
      <c r="Q216" s="33">
        <f t="shared" si="30"/>
        <v>2000000</v>
      </c>
    </row>
    <row r="217" spans="1:17" s="1" customFormat="1" ht="12" customHeight="1">
      <c r="A217" s="4"/>
      <c r="B217" s="10"/>
      <c r="C217" s="44" t="s">
        <v>285</v>
      </c>
      <c r="D217" s="77">
        <f>'[1]Sheet1'!D239</f>
        <v>2000000</v>
      </c>
      <c r="E217" s="32"/>
      <c r="F217" s="32"/>
      <c r="G217" s="32"/>
      <c r="H217" s="32"/>
      <c r="M217" s="176"/>
      <c r="N217" s="176"/>
      <c r="O217" s="176"/>
      <c r="P217" s="12">
        <f t="shared" si="29"/>
        <v>0</v>
      </c>
      <c r="Q217" s="33">
        <f t="shared" si="30"/>
        <v>2000000</v>
      </c>
    </row>
    <row r="218" spans="1:17" s="1" customFormat="1" ht="12" customHeight="1">
      <c r="A218" s="4"/>
      <c r="B218" s="10"/>
      <c r="C218" s="44" t="s">
        <v>287</v>
      </c>
      <c r="D218" s="77">
        <f>'[1]Sheet1'!D240</f>
        <v>1500000</v>
      </c>
      <c r="E218" s="32"/>
      <c r="F218" s="32"/>
      <c r="G218" s="32"/>
      <c r="H218" s="32"/>
      <c r="I218" s="32"/>
      <c r="J218" s="32"/>
      <c r="K218" s="32"/>
      <c r="L218" s="32"/>
      <c r="M218" s="12"/>
      <c r="N218" s="12"/>
      <c r="O218" s="12"/>
      <c r="P218" s="12">
        <f t="shared" si="29"/>
        <v>0</v>
      </c>
      <c r="Q218" s="33">
        <f t="shared" si="30"/>
        <v>1500000</v>
      </c>
    </row>
    <row r="219" spans="1:17" s="1" customFormat="1" ht="12" customHeight="1">
      <c r="A219" s="4"/>
      <c r="B219" s="10"/>
      <c r="C219" s="44" t="s">
        <v>285</v>
      </c>
      <c r="D219" s="77">
        <f>'[1]Sheet1'!D241</f>
        <v>5000000</v>
      </c>
      <c r="E219" s="32"/>
      <c r="F219" s="32"/>
      <c r="G219" s="32"/>
      <c r="H219" s="32"/>
      <c r="I219" s="32"/>
      <c r="J219" s="32"/>
      <c r="K219" s="32"/>
      <c r="L219" s="32"/>
      <c r="M219" s="12"/>
      <c r="N219" s="12"/>
      <c r="O219" s="12"/>
      <c r="P219" s="12">
        <f t="shared" si="29"/>
        <v>0</v>
      </c>
      <c r="Q219" s="33">
        <f t="shared" si="30"/>
        <v>5000000</v>
      </c>
    </row>
    <row r="220" spans="1:17" s="1" customFormat="1" ht="12" customHeight="1">
      <c r="A220" s="4"/>
      <c r="B220" s="10"/>
      <c r="C220" s="44" t="s">
        <v>282</v>
      </c>
      <c r="D220" s="77">
        <f>'[1]Sheet1'!D242</f>
        <v>5000000</v>
      </c>
      <c r="E220" s="32"/>
      <c r="F220" s="32"/>
      <c r="G220" s="32"/>
      <c r="H220" s="32"/>
      <c r="I220" s="32"/>
      <c r="J220" s="32">
        <f>1890000+1980000</f>
        <v>3870000</v>
      </c>
      <c r="K220" s="32"/>
      <c r="L220" s="32"/>
      <c r="M220" s="12"/>
      <c r="N220" s="12"/>
      <c r="O220" s="12"/>
      <c r="P220" s="12">
        <f t="shared" si="29"/>
        <v>3870000</v>
      </c>
      <c r="Q220" s="33">
        <f t="shared" si="30"/>
        <v>1130000</v>
      </c>
    </row>
    <row r="221" spans="1:17" s="1" customFormat="1" ht="12" customHeight="1">
      <c r="A221" s="4"/>
      <c r="B221" s="10"/>
      <c r="C221" s="44" t="s">
        <v>290</v>
      </c>
      <c r="D221" s="77">
        <f>'[1]Sheet1'!D243</f>
        <v>11521643</v>
      </c>
      <c r="E221" s="32"/>
      <c r="F221" s="32"/>
      <c r="G221" s="32"/>
      <c r="H221" s="32"/>
      <c r="I221" s="32"/>
      <c r="J221" s="32"/>
      <c r="K221" s="32"/>
      <c r="L221" s="32"/>
      <c r="M221" s="12"/>
      <c r="N221" s="12"/>
      <c r="O221" s="12"/>
      <c r="P221" s="12">
        <f t="shared" si="29"/>
        <v>0</v>
      </c>
      <c r="Q221" s="33">
        <f t="shared" si="30"/>
        <v>11521643</v>
      </c>
    </row>
    <row r="222" spans="1:17" s="1" customFormat="1" ht="12" customHeight="1">
      <c r="A222" s="4"/>
      <c r="B222" s="10"/>
      <c r="C222" s="44" t="s">
        <v>292</v>
      </c>
      <c r="D222" s="77">
        <f>'[1]Sheet1'!D244</f>
        <v>76560</v>
      </c>
      <c r="E222" s="32"/>
      <c r="F222" s="32"/>
      <c r="G222" s="32"/>
      <c r="H222" s="32"/>
      <c r="I222" s="32">
        <v>76560</v>
      </c>
      <c r="J222" s="32"/>
      <c r="K222" s="32"/>
      <c r="L222" s="32"/>
      <c r="M222" s="12"/>
      <c r="N222" s="12"/>
      <c r="O222" s="12"/>
      <c r="P222" s="12">
        <f t="shared" si="29"/>
        <v>76560</v>
      </c>
      <c r="Q222" s="33">
        <f t="shared" si="30"/>
        <v>0</v>
      </c>
    </row>
    <row r="223" spans="1:17" s="1" customFormat="1" ht="12" customHeight="1">
      <c r="A223" s="4"/>
      <c r="B223" s="10"/>
      <c r="C223" s="9" t="s">
        <v>3</v>
      </c>
      <c r="D223" s="72">
        <f aca="true" t="shared" si="31" ref="D223:P223">SUM(D215:D222)</f>
        <v>37098203</v>
      </c>
      <c r="E223" s="72">
        <f t="shared" si="31"/>
        <v>0</v>
      </c>
      <c r="F223" s="72">
        <f t="shared" si="31"/>
        <v>0</v>
      </c>
      <c r="G223" s="72">
        <f t="shared" si="31"/>
        <v>0</v>
      </c>
      <c r="H223" s="72">
        <f t="shared" si="31"/>
        <v>0</v>
      </c>
      <c r="I223" s="72">
        <f t="shared" si="31"/>
        <v>76560</v>
      </c>
      <c r="J223" s="72">
        <f t="shared" si="31"/>
        <v>3870000</v>
      </c>
      <c r="K223" s="72">
        <f t="shared" si="31"/>
        <v>0</v>
      </c>
      <c r="L223" s="72">
        <f t="shared" si="31"/>
        <v>0</v>
      </c>
      <c r="M223" s="72">
        <f t="shared" si="31"/>
        <v>8889400</v>
      </c>
      <c r="N223" s="72">
        <f t="shared" si="31"/>
        <v>0</v>
      </c>
      <c r="O223" s="72">
        <f t="shared" si="31"/>
        <v>0</v>
      </c>
      <c r="P223" s="72">
        <f t="shared" si="31"/>
        <v>12835960</v>
      </c>
      <c r="Q223" s="15">
        <f>SUM(Q215:Q217)</f>
        <v>5110600</v>
      </c>
    </row>
    <row r="224" spans="1:17" s="1" customFormat="1" ht="12" customHeight="1">
      <c r="A224" s="4"/>
      <c r="B224" s="10"/>
      <c r="C224" s="9"/>
      <c r="D224" s="72"/>
      <c r="E224" s="15"/>
      <c r="F224" s="15"/>
      <c r="G224" s="15"/>
      <c r="H224" s="15"/>
      <c r="I224" s="15"/>
      <c r="J224" s="15"/>
      <c r="K224" s="15"/>
      <c r="L224" s="15"/>
      <c r="M224" s="72"/>
      <c r="N224" s="72"/>
      <c r="O224" s="72"/>
      <c r="P224" s="72"/>
      <c r="Q224" s="15"/>
    </row>
    <row r="225" spans="1:17" s="1" customFormat="1" ht="12" customHeight="1">
      <c r="A225" s="4"/>
      <c r="B225" s="8" t="s">
        <v>323</v>
      </c>
      <c r="C225" s="9" t="s">
        <v>322</v>
      </c>
      <c r="D225" s="72"/>
      <c r="E225" s="15"/>
      <c r="F225" s="15"/>
      <c r="G225" s="15"/>
      <c r="H225" s="15"/>
      <c r="I225" s="15"/>
      <c r="J225" s="15"/>
      <c r="K225" s="15"/>
      <c r="L225" s="15"/>
      <c r="M225" s="72"/>
      <c r="N225" s="72"/>
      <c r="O225" s="72"/>
      <c r="P225" s="72"/>
      <c r="Q225" s="15"/>
    </row>
    <row r="226" spans="1:17" s="1" customFormat="1" ht="12" customHeight="1">
      <c r="A226" s="4"/>
      <c r="B226" s="10"/>
      <c r="C226" s="65" t="s">
        <v>295</v>
      </c>
      <c r="D226" s="67">
        <f>'[1]Sheet1'!D251</f>
        <v>4550000</v>
      </c>
      <c r="E226" s="66"/>
      <c r="F226" s="66"/>
      <c r="G226" s="66"/>
      <c r="H226" s="66"/>
      <c r="I226" s="66"/>
      <c r="J226" s="66"/>
      <c r="K226" s="66"/>
      <c r="L226" s="66"/>
      <c r="M226" s="67">
        <v>4295634</v>
      </c>
      <c r="N226" s="67"/>
      <c r="O226" s="67"/>
      <c r="P226" s="12">
        <f aca="true" t="shared" si="32" ref="P226:P246">SUM(E226:O226)</f>
        <v>4295634</v>
      </c>
      <c r="Q226" s="33">
        <f aca="true" t="shared" si="33" ref="Q226:Q246">D226-E226-F226-G226-H226-I226-J226-K226-L226-M226-N226-O226</f>
        <v>254366</v>
      </c>
    </row>
    <row r="227" spans="1:17" s="1" customFormat="1" ht="12" customHeight="1">
      <c r="A227" s="4"/>
      <c r="B227" s="10"/>
      <c r="C227" s="65" t="s">
        <v>296</v>
      </c>
      <c r="D227" s="67">
        <f>'[1]Sheet1'!D252</f>
        <v>6000000</v>
      </c>
      <c r="E227" s="66"/>
      <c r="F227" s="66"/>
      <c r="G227" s="66"/>
      <c r="H227" s="66"/>
      <c r="I227" s="66"/>
      <c r="J227" s="66"/>
      <c r="K227" s="66"/>
      <c r="L227" s="66"/>
      <c r="M227" s="67">
        <f>5244740+728995</f>
        <v>5973735</v>
      </c>
      <c r="N227" s="67"/>
      <c r="O227" s="67"/>
      <c r="P227" s="12">
        <f t="shared" si="32"/>
        <v>5973735</v>
      </c>
      <c r="Q227" s="33">
        <f t="shared" si="33"/>
        <v>26265</v>
      </c>
    </row>
    <row r="228" spans="1:17" s="1" customFormat="1" ht="12" customHeight="1">
      <c r="A228" s="4"/>
      <c r="B228" s="10"/>
      <c r="C228" s="65" t="s">
        <v>297</v>
      </c>
      <c r="D228" s="67">
        <f>'[1]Sheet1'!D253</f>
        <v>17000000</v>
      </c>
      <c r="E228" s="66"/>
      <c r="F228" s="66"/>
      <c r="G228" s="66"/>
      <c r="H228" s="66"/>
      <c r="I228" s="66"/>
      <c r="J228" s="66"/>
      <c r="K228" s="66"/>
      <c r="L228" s="66"/>
      <c r="M228" s="67">
        <v>6170805.6</v>
      </c>
      <c r="N228" s="67"/>
      <c r="O228" s="67"/>
      <c r="P228" s="12">
        <f t="shared" si="32"/>
        <v>6170805.6</v>
      </c>
      <c r="Q228" s="33">
        <f t="shared" si="33"/>
        <v>10829194.4</v>
      </c>
    </row>
    <row r="229" spans="1:17" s="1" customFormat="1" ht="12" customHeight="1">
      <c r="A229" s="4"/>
      <c r="B229" s="10"/>
      <c r="C229" s="65" t="s">
        <v>298</v>
      </c>
      <c r="D229" s="67">
        <f>'[1]Sheet1'!D254</f>
        <v>5000000</v>
      </c>
      <c r="E229" s="66"/>
      <c r="F229" s="66"/>
      <c r="G229" s="66"/>
      <c r="H229" s="66"/>
      <c r="I229" s="66"/>
      <c r="J229" s="66"/>
      <c r="K229" s="66"/>
      <c r="L229" s="66"/>
      <c r="M229" s="67">
        <v>4708029</v>
      </c>
      <c r="N229" s="67"/>
      <c r="O229" s="67"/>
      <c r="P229" s="12">
        <f t="shared" si="32"/>
        <v>4708029</v>
      </c>
      <c r="Q229" s="33">
        <f t="shared" si="33"/>
        <v>291971</v>
      </c>
    </row>
    <row r="230" spans="1:17" s="1" customFormat="1" ht="12" customHeight="1">
      <c r="A230" s="4"/>
      <c r="B230" s="10"/>
      <c r="C230" s="65" t="s">
        <v>299</v>
      </c>
      <c r="D230" s="67">
        <f>'[1]Sheet1'!D255</f>
        <v>5000000</v>
      </c>
      <c r="E230" s="66"/>
      <c r="F230" s="66"/>
      <c r="G230" s="66"/>
      <c r="H230" s="66"/>
      <c r="I230" s="66"/>
      <c r="J230" s="66"/>
      <c r="K230" s="66"/>
      <c r="L230" s="66"/>
      <c r="M230" s="67"/>
      <c r="N230" s="67"/>
      <c r="O230" s="67"/>
      <c r="P230" s="12">
        <f t="shared" si="32"/>
        <v>0</v>
      </c>
      <c r="Q230" s="33">
        <f t="shared" si="33"/>
        <v>5000000</v>
      </c>
    </row>
    <row r="231" spans="1:17" s="1" customFormat="1" ht="12" customHeight="1">
      <c r="A231" s="4"/>
      <c r="B231" s="10"/>
      <c r="C231" s="65" t="s">
        <v>301</v>
      </c>
      <c r="D231" s="67">
        <f>'[1]Sheet1'!D256</f>
        <v>10000000</v>
      </c>
      <c r="E231" s="66"/>
      <c r="F231" s="66"/>
      <c r="G231" s="66"/>
      <c r="H231" s="66"/>
      <c r="I231" s="66"/>
      <c r="J231" s="66"/>
      <c r="K231" s="66"/>
      <c r="L231" s="66"/>
      <c r="M231" s="67">
        <f>4880664</f>
        <v>4880664</v>
      </c>
      <c r="N231" s="67"/>
      <c r="O231" s="67"/>
      <c r="P231" s="12">
        <f t="shared" si="32"/>
        <v>4880664</v>
      </c>
      <c r="Q231" s="33">
        <f t="shared" si="33"/>
        <v>5119336</v>
      </c>
    </row>
    <row r="232" spans="1:17" s="1" customFormat="1" ht="12" customHeight="1">
      <c r="A232" s="4"/>
      <c r="B232" s="10"/>
      <c r="C232" s="65" t="s">
        <v>302</v>
      </c>
      <c r="D232" s="67">
        <f>'[1]Sheet1'!D257</f>
        <v>31900000</v>
      </c>
      <c r="E232" s="66"/>
      <c r="F232" s="66"/>
      <c r="G232" s="66"/>
      <c r="H232" s="66"/>
      <c r="I232" s="66"/>
      <c r="J232" s="66"/>
      <c r="K232" s="66"/>
      <c r="L232" s="66"/>
      <c r="M232" s="67">
        <v>31900000</v>
      </c>
      <c r="N232" s="67"/>
      <c r="O232" s="67"/>
      <c r="P232" s="12">
        <f t="shared" si="32"/>
        <v>31900000</v>
      </c>
      <c r="Q232" s="33">
        <f t="shared" si="33"/>
        <v>0</v>
      </c>
    </row>
    <row r="233" spans="1:17" s="1" customFormat="1" ht="12" customHeight="1">
      <c r="A233" s="4"/>
      <c r="B233" s="10"/>
      <c r="C233" s="65" t="s">
        <v>303</v>
      </c>
      <c r="D233" s="67">
        <f>'[1]Sheet1'!D258</f>
        <v>5864936.8</v>
      </c>
      <c r="E233" s="66"/>
      <c r="F233" s="66"/>
      <c r="G233" s="66"/>
      <c r="H233" s="66"/>
      <c r="I233" s="66"/>
      <c r="J233" s="66"/>
      <c r="K233" s="66"/>
      <c r="L233" s="66"/>
      <c r="M233" s="67"/>
      <c r="N233" s="67"/>
      <c r="O233" s="67"/>
      <c r="P233" s="12">
        <f t="shared" si="32"/>
        <v>0</v>
      </c>
      <c r="Q233" s="33">
        <f t="shared" si="33"/>
        <v>5864936.8</v>
      </c>
    </row>
    <row r="234" spans="1:17" s="1" customFormat="1" ht="12" customHeight="1">
      <c r="A234" s="4"/>
      <c r="B234" s="10"/>
      <c r="C234" s="65" t="s">
        <v>304</v>
      </c>
      <c r="D234" s="67">
        <f>'[1]Sheet1'!D259</f>
        <v>8086661.6</v>
      </c>
      <c r="E234" s="66"/>
      <c r="F234" s="66"/>
      <c r="G234" s="66"/>
      <c r="H234" s="66"/>
      <c r="I234" s="66"/>
      <c r="J234" s="66"/>
      <c r="K234" s="66"/>
      <c r="L234" s="66"/>
      <c r="M234" s="67"/>
      <c r="N234" s="67"/>
      <c r="O234" s="67"/>
      <c r="P234" s="12">
        <f t="shared" si="32"/>
        <v>0</v>
      </c>
      <c r="Q234" s="33">
        <f t="shared" si="33"/>
        <v>8086661.6</v>
      </c>
    </row>
    <row r="235" spans="1:17" s="1" customFormat="1" ht="12" customHeight="1">
      <c r="A235" s="4"/>
      <c r="B235" s="10"/>
      <c r="C235" s="65" t="s">
        <v>305</v>
      </c>
      <c r="D235" s="67">
        <f>'[1]Sheet1'!D260</f>
        <v>8755580.24</v>
      </c>
      <c r="E235" s="66"/>
      <c r="F235" s="66"/>
      <c r="G235" s="66"/>
      <c r="H235" s="66"/>
      <c r="I235" s="66"/>
      <c r="J235" s="66"/>
      <c r="K235" s="66"/>
      <c r="L235" s="66"/>
      <c r="M235" s="67"/>
      <c r="N235" s="67"/>
      <c r="O235" s="67"/>
      <c r="P235" s="12">
        <f t="shared" si="32"/>
        <v>0</v>
      </c>
      <c r="Q235" s="33">
        <f t="shared" si="33"/>
        <v>8755580.24</v>
      </c>
    </row>
    <row r="236" spans="1:17" s="1" customFormat="1" ht="12" customHeight="1">
      <c r="A236" s="4"/>
      <c r="B236" s="10"/>
      <c r="C236" s="65" t="s">
        <v>306</v>
      </c>
      <c r="D236" s="67">
        <f>'[1]Sheet1'!D261</f>
        <v>9844838.8</v>
      </c>
      <c r="E236" s="66"/>
      <c r="F236" s="66"/>
      <c r="G236" s="66"/>
      <c r="H236" s="66"/>
      <c r="I236" s="66"/>
      <c r="J236" s="66"/>
      <c r="K236" s="66"/>
      <c r="L236" s="66"/>
      <c r="M236" s="67"/>
      <c r="N236" s="67"/>
      <c r="O236" s="67"/>
      <c r="P236" s="12">
        <f t="shared" si="32"/>
        <v>0</v>
      </c>
      <c r="Q236" s="33">
        <f t="shared" si="33"/>
        <v>9844838.8</v>
      </c>
    </row>
    <row r="237" spans="1:17" s="1" customFormat="1" ht="12" customHeight="1">
      <c r="A237" s="4"/>
      <c r="B237" s="10"/>
      <c r="C237" s="65" t="s">
        <v>307</v>
      </c>
      <c r="D237" s="67">
        <f>'[1]Sheet1'!D262</f>
        <v>7930920</v>
      </c>
      <c r="E237" s="66"/>
      <c r="F237" s="66"/>
      <c r="G237" s="66"/>
      <c r="H237" s="66"/>
      <c r="I237" s="66"/>
      <c r="J237" s="66"/>
      <c r="K237" s="66"/>
      <c r="L237" s="66"/>
      <c r="M237" s="67"/>
      <c r="N237" s="67"/>
      <c r="O237" s="67"/>
      <c r="P237" s="12">
        <f t="shared" si="32"/>
        <v>0</v>
      </c>
      <c r="Q237" s="33">
        <f t="shared" si="33"/>
        <v>7930920</v>
      </c>
    </row>
    <row r="238" spans="1:17" s="1" customFormat="1" ht="12" customHeight="1">
      <c r="A238" s="4"/>
      <c r="B238" s="10"/>
      <c r="C238" s="65" t="s">
        <v>308</v>
      </c>
      <c r="D238" s="67">
        <f>'[1]Sheet1'!D263</f>
        <v>8426416.32</v>
      </c>
      <c r="E238" s="66"/>
      <c r="F238" s="66"/>
      <c r="G238" s="66"/>
      <c r="H238" s="66"/>
      <c r="I238" s="66"/>
      <c r="J238" s="66"/>
      <c r="K238" s="66"/>
      <c r="L238" s="66"/>
      <c r="M238" s="67"/>
      <c r="N238" s="67"/>
      <c r="O238" s="67"/>
      <c r="P238" s="12">
        <f t="shared" si="32"/>
        <v>0</v>
      </c>
      <c r="Q238" s="33">
        <f t="shared" si="33"/>
        <v>8426416.32</v>
      </c>
    </row>
    <row r="239" spans="1:17" s="1" customFormat="1" ht="12" customHeight="1">
      <c r="A239" s="4"/>
      <c r="B239" s="10"/>
      <c r="C239" s="65" t="s">
        <v>309</v>
      </c>
      <c r="D239" s="67">
        <f>'[1]Sheet1'!D264</f>
        <v>3637365.6</v>
      </c>
      <c r="E239" s="66"/>
      <c r="F239" s="66"/>
      <c r="G239" s="66"/>
      <c r="H239" s="66"/>
      <c r="I239" s="66"/>
      <c r="J239" s="66"/>
      <c r="K239" s="66"/>
      <c r="L239" s="66"/>
      <c r="M239" s="67"/>
      <c r="N239" s="67"/>
      <c r="O239" s="67"/>
      <c r="P239" s="12">
        <f t="shared" si="32"/>
        <v>0</v>
      </c>
      <c r="Q239" s="33">
        <f t="shared" si="33"/>
        <v>3637365.6</v>
      </c>
    </row>
    <row r="240" spans="1:17" s="1" customFormat="1" ht="12" customHeight="1">
      <c r="A240" s="4"/>
      <c r="B240" s="10"/>
      <c r="C240" s="65" t="s">
        <v>310</v>
      </c>
      <c r="D240" s="67">
        <f>'[1]Sheet1'!D265</f>
        <v>8479659.76</v>
      </c>
      <c r="E240" s="66"/>
      <c r="F240" s="66"/>
      <c r="G240" s="66"/>
      <c r="H240" s="66"/>
      <c r="I240" s="66"/>
      <c r="J240" s="66"/>
      <c r="K240" s="66"/>
      <c r="L240" s="66"/>
      <c r="M240" s="67"/>
      <c r="N240" s="67"/>
      <c r="O240" s="67"/>
      <c r="P240" s="12">
        <f t="shared" si="32"/>
        <v>0</v>
      </c>
      <c r="Q240" s="33">
        <f t="shared" si="33"/>
        <v>8479659.76</v>
      </c>
    </row>
    <row r="241" spans="1:17" s="1" customFormat="1" ht="12" customHeight="1">
      <c r="A241" s="4"/>
      <c r="B241" s="10"/>
      <c r="C241" s="65" t="s">
        <v>311</v>
      </c>
      <c r="D241" s="67">
        <f>'[1]Sheet1'!D266</f>
        <v>6716718.72</v>
      </c>
      <c r="E241" s="66"/>
      <c r="F241" s="66"/>
      <c r="G241" s="66"/>
      <c r="H241" s="66"/>
      <c r="I241" s="66"/>
      <c r="J241" s="66"/>
      <c r="K241" s="66"/>
      <c r="L241" s="66"/>
      <c r="M241" s="67"/>
      <c r="N241" s="67"/>
      <c r="O241" s="67"/>
      <c r="P241" s="12">
        <f t="shared" si="32"/>
        <v>0</v>
      </c>
      <c r="Q241" s="33">
        <f t="shared" si="33"/>
        <v>6716718.72</v>
      </c>
    </row>
    <row r="242" spans="1:17" s="1" customFormat="1" ht="12" customHeight="1">
      <c r="A242" s="4"/>
      <c r="B242" s="10"/>
      <c r="C242" s="65" t="s">
        <v>312</v>
      </c>
      <c r="D242" s="67">
        <f>'[1]Sheet1'!D267</f>
        <v>5926220.76</v>
      </c>
      <c r="E242" s="66"/>
      <c r="F242" s="66"/>
      <c r="G242" s="66"/>
      <c r="H242" s="66"/>
      <c r="I242" s="66"/>
      <c r="J242" s="66"/>
      <c r="K242" s="66"/>
      <c r="L242" s="66"/>
      <c r="M242" s="67"/>
      <c r="N242" s="67"/>
      <c r="O242" s="67"/>
      <c r="P242" s="12">
        <f t="shared" si="32"/>
        <v>0</v>
      </c>
      <c r="Q242" s="33">
        <f t="shared" si="33"/>
        <v>5926220.76</v>
      </c>
    </row>
    <row r="243" spans="1:17" s="1" customFormat="1" ht="12" customHeight="1">
      <c r="A243" s="4"/>
      <c r="B243" s="10"/>
      <c r="C243" s="65" t="s">
        <v>313</v>
      </c>
      <c r="D243" s="67">
        <f>'[1]Sheet1'!D268</f>
        <v>37928165</v>
      </c>
      <c r="E243" s="66"/>
      <c r="F243" s="66"/>
      <c r="G243" s="66"/>
      <c r="H243" s="66"/>
      <c r="I243" s="66"/>
      <c r="J243" s="66"/>
      <c r="K243" s="66"/>
      <c r="L243" s="66"/>
      <c r="M243" s="67"/>
      <c r="N243" s="67"/>
      <c r="O243" s="67"/>
      <c r="P243" s="12">
        <f t="shared" si="32"/>
        <v>0</v>
      </c>
      <c r="Q243" s="33">
        <f t="shared" si="33"/>
        <v>37928165</v>
      </c>
    </row>
    <row r="244" spans="1:17" s="1" customFormat="1" ht="12" customHeight="1">
      <c r="A244" s="4"/>
      <c r="B244" s="10"/>
      <c r="C244" s="65" t="s">
        <v>35</v>
      </c>
      <c r="D244" s="67">
        <f>'[1]Sheet1'!D269</f>
        <v>10000000</v>
      </c>
      <c r="E244" s="66"/>
      <c r="F244" s="66"/>
      <c r="G244" s="66"/>
      <c r="H244" s="66"/>
      <c r="I244" s="66"/>
      <c r="J244" s="66"/>
      <c r="K244" s="66"/>
      <c r="L244" s="66"/>
      <c r="M244" s="67"/>
      <c r="N244" s="67"/>
      <c r="O244" s="67"/>
      <c r="P244" s="12">
        <f t="shared" si="32"/>
        <v>0</v>
      </c>
      <c r="Q244" s="33">
        <f t="shared" si="33"/>
        <v>10000000</v>
      </c>
    </row>
    <row r="245" spans="1:17" s="1" customFormat="1" ht="12" customHeight="1">
      <c r="A245" s="4"/>
      <c r="B245" s="10"/>
      <c r="C245" s="65" t="s">
        <v>37</v>
      </c>
      <c r="D245" s="67">
        <f>'[1]Sheet1'!D270</f>
        <v>38000000</v>
      </c>
      <c r="E245" s="66"/>
      <c r="F245" s="66"/>
      <c r="G245" s="66"/>
      <c r="H245" s="66"/>
      <c r="I245" s="66"/>
      <c r="J245" s="66"/>
      <c r="K245" s="66"/>
      <c r="L245" s="66"/>
      <c r="M245" s="67"/>
      <c r="N245" s="67"/>
      <c r="O245" s="67">
        <v>4985961</v>
      </c>
      <c r="P245" s="12">
        <f t="shared" si="32"/>
        <v>4985961</v>
      </c>
      <c r="Q245" s="33">
        <f t="shared" si="33"/>
        <v>33014039</v>
      </c>
    </row>
    <row r="246" spans="1:17" s="1" customFormat="1" ht="12" customHeight="1">
      <c r="A246" s="4"/>
      <c r="B246" s="10"/>
      <c r="C246" s="65" t="s">
        <v>367</v>
      </c>
      <c r="D246" s="67">
        <f>'[1]Sheet1'!D271+'[1]Sheet1'!D272+'[1]Sheet1'!D273</f>
        <v>23828805</v>
      </c>
      <c r="E246" s="66"/>
      <c r="F246" s="66"/>
      <c r="G246" s="66"/>
      <c r="H246" s="66"/>
      <c r="I246" s="66"/>
      <c r="J246" s="66"/>
      <c r="K246" s="66"/>
      <c r="L246" s="66"/>
      <c r="M246" s="67"/>
      <c r="N246" s="67"/>
      <c r="O246" s="67"/>
      <c r="P246" s="12">
        <f t="shared" si="32"/>
        <v>0</v>
      </c>
      <c r="Q246" s="33">
        <f t="shared" si="33"/>
        <v>23828805</v>
      </c>
    </row>
    <row r="247" spans="1:17" s="1" customFormat="1" ht="12" customHeight="1">
      <c r="A247" s="4"/>
      <c r="B247" s="10"/>
      <c r="C247" s="65" t="s">
        <v>326</v>
      </c>
      <c r="D247" s="67"/>
      <c r="E247" s="66"/>
      <c r="F247" s="66"/>
      <c r="G247" s="66"/>
      <c r="H247" s="66"/>
      <c r="I247" s="66"/>
      <c r="J247" s="66"/>
      <c r="K247" s="66"/>
      <c r="L247" s="66"/>
      <c r="M247" s="67"/>
      <c r="N247" s="67"/>
      <c r="O247" s="67"/>
      <c r="P247" s="67"/>
      <c r="Q247" s="66"/>
    </row>
    <row r="248" spans="1:17" s="1" customFormat="1" ht="12" customHeight="1">
      <c r="A248" s="4"/>
      <c r="B248" s="10"/>
      <c r="C248" s="65"/>
      <c r="D248" s="80">
        <f aca="true" t="shared" si="34" ref="D248:Q248">SUM(D226:D247)</f>
        <v>262876288.59999996</v>
      </c>
      <c r="E248" s="80">
        <f t="shared" si="34"/>
        <v>0</v>
      </c>
      <c r="F248" s="80">
        <f t="shared" si="34"/>
        <v>0</v>
      </c>
      <c r="G248" s="80">
        <f t="shared" si="34"/>
        <v>0</v>
      </c>
      <c r="H248" s="80">
        <f t="shared" si="34"/>
        <v>0</v>
      </c>
      <c r="I248" s="80">
        <f t="shared" si="34"/>
        <v>0</v>
      </c>
      <c r="J248" s="80">
        <f t="shared" si="34"/>
        <v>0</v>
      </c>
      <c r="K248" s="80">
        <f t="shared" si="34"/>
        <v>0</v>
      </c>
      <c r="L248" s="80">
        <f t="shared" si="34"/>
        <v>0</v>
      </c>
      <c r="M248" s="80">
        <f t="shared" si="34"/>
        <v>57928867.6</v>
      </c>
      <c r="N248" s="80">
        <f t="shared" si="34"/>
        <v>0</v>
      </c>
      <c r="O248" s="80">
        <f t="shared" si="34"/>
        <v>4985961</v>
      </c>
      <c r="P248" s="80">
        <f t="shared" si="34"/>
        <v>62914828.6</v>
      </c>
      <c r="Q248" s="80">
        <f t="shared" si="34"/>
        <v>199961460</v>
      </c>
    </row>
    <row r="249" spans="1:17" s="1" customFormat="1" ht="12" customHeight="1">
      <c r="A249" s="4"/>
      <c r="B249" s="8" t="s">
        <v>323</v>
      </c>
      <c r="C249" s="9" t="s">
        <v>318</v>
      </c>
      <c r="D249" s="67"/>
      <c r="E249" s="66"/>
      <c r="F249" s="66"/>
      <c r="G249" s="66"/>
      <c r="H249" s="66"/>
      <c r="I249" s="66"/>
      <c r="J249" s="66"/>
      <c r="K249" s="66"/>
      <c r="L249" s="66"/>
      <c r="M249" s="67"/>
      <c r="N249" s="67"/>
      <c r="O249" s="67"/>
      <c r="P249" s="67"/>
      <c r="Q249" s="66"/>
    </row>
    <row r="250" spans="1:17" s="1" customFormat="1" ht="12" customHeight="1">
      <c r="A250" s="4"/>
      <c r="B250" s="10"/>
      <c r="C250" s="65" t="s">
        <v>319</v>
      </c>
      <c r="D250" s="67">
        <f>'[1]Sheet1'!D278</f>
        <v>50000000</v>
      </c>
      <c r="E250" s="15"/>
      <c r="F250" s="15"/>
      <c r="G250" s="15"/>
      <c r="H250" s="15"/>
      <c r="I250" s="15"/>
      <c r="J250" s="15"/>
      <c r="K250" s="15"/>
      <c r="L250" s="15"/>
      <c r="M250" s="72"/>
      <c r="N250" s="72"/>
      <c r="O250" s="72"/>
      <c r="P250" s="72"/>
      <c r="Q250" s="33">
        <f>D250-E250-F250-G250-H250-I250-J250-K250-L250-M250-N250-O250</f>
        <v>50000000</v>
      </c>
    </row>
    <row r="251" spans="1:17" s="1" customFormat="1" ht="12" customHeight="1">
      <c r="A251" s="4"/>
      <c r="B251" s="10"/>
      <c r="C251" s="65" t="s">
        <v>319</v>
      </c>
      <c r="D251" s="67">
        <f>'[1]Sheet1'!D279</f>
        <v>48247400</v>
      </c>
      <c r="E251" s="15"/>
      <c r="F251" s="15"/>
      <c r="G251" s="15"/>
      <c r="H251" s="15"/>
      <c r="I251" s="15"/>
      <c r="J251" s="15"/>
      <c r="K251" s="15"/>
      <c r="L251" s="15"/>
      <c r="M251" s="72"/>
      <c r="N251" s="72"/>
      <c r="O251" s="72"/>
      <c r="P251" s="72"/>
      <c r="Q251" s="33">
        <f>D251-E251-F251-G251-H251-I251-J251-K251-L251-M251-N251-O251</f>
        <v>48247400</v>
      </c>
    </row>
    <row r="252" spans="1:17" s="1" customFormat="1" ht="12" customHeight="1">
      <c r="A252" s="4"/>
      <c r="B252" s="10"/>
      <c r="C252" s="9"/>
      <c r="D252" s="67"/>
      <c r="E252" s="15"/>
      <c r="F252" s="15"/>
      <c r="G252" s="15"/>
      <c r="H252" s="15"/>
      <c r="I252" s="15"/>
      <c r="J252" s="15"/>
      <c r="K252" s="15"/>
      <c r="L252" s="15"/>
      <c r="M252" s="72"/>
      <c r="N252" s="72"/>
      <c r="O252" s="72"/>
      <c r="P252" s="72"/>
      <c r="Q252" s="33">
        <f>D252-E252-F252-G252-H252-I252-J252-K252-L252-M252-N252-O252</f>
        <v>0</v>
      </c>
    </row>
    <row r="253" spans="1:17" s="1" customFormat="1" ht="12" customHeight="1">
      <c r="A253" s="4"/>
      <c r="B253" s="10"/>
      <c r="C253" s="9"/>
      <c r="D253" s="80">
        <f aca="true" t="shared" si="35" ref="D253:Q253">SUM(D250:D252)</f>
        <v>98247400</v>
      </c>
      <c r="E253" s="80">
        <f t="shared" si="35"/>
        <v>0</v>
      </c>
      <c r="F253" s="80">
        <f t="shared" si="35"/>
        <v>0</v>
      </c>
      <c r="G253" s="80">
        <f t="shared" si="35"/>
        <v>0</v>
      </c>
      <c r="H253" s="80">
        <f t="shared" si="35"/>
        <v>0</v>
      </c>
      <c r="I253" s="80">
        <f t="shared" si="35"/>
        <v>0</v>
      </c>
      <c r="J253" s="80">
        <f t="shared" si="35"/>
        <v>0</v>
      </c>
      <c r="K253" s="80">
        <f t="shared" si="35"/>
        <v>0</v>
      </c>
      <c r="L253" s="80">
        <f t="shared" si="35"/>
        <v>0</v>
      </c>
      <c r="M253" s="80">
        <f t="shared" si="35"/>
        <v>0</v>
      </c>
      <c r="N253" s="80">
        <f t="shared" si="35"/>
        <v>0</v>
      </c>
      <c r="O253" s="80">
        <f t="shared" si="35"/>
        <v>0</v>
      </c>
      <c r="P253" s="80">
        <f t="shared" si="35"/>
        <v>0</v>
      </c>
      <c r="Q253" s="80">
        <f t="shared" si="35"/>
        <v>98247400</v>
      </c>
    </row>
    <row r="254" spans="1:17" s="1" customFormat="1" ht="12" customHeight="1">
      <c r="A254" s="4"/>
      <c r="B254" s="10"/>
      <c r="C254" s="9"/>
      <c r="D254" s="72"/>
      <c r="E254" s="15"/>
      <c r="F254" s="15"/>
      <c r="G254" s="15"/>
      <c r="H254" s="15"/>
      <c r="I254" s="15"/>
      <c r="J254" s="15"/>
      <c r="K254" s="15"/>
      <c r="L254" s="15"/>
      <c r="M254" s="72"/>
      <c r="N254" s="72"/>
      <c r="O254" s="72"/>
      <c r="P254" s="72"/>
      <c r="Q254" s="15"/>
    </row>
    <row r="255" spans="1:17" s="1" customFormat="1" ht="12" customHeight="1">
      <c r="A255" s="4"/>
      <c r="B255" s="10"/>
      <c r="C255" s="9"/>
      <c r="D255" s="72"/>
      <c r="E255" s="15"/>
      <c r="F255" s="15"/>
      <c r="G255" s="15"/>
      <c r="H255" s="15"/>
      <c r="I255" s="15"/>
      <c r="J255" s="15"/>
      <c r="K255" s="15"/>
      <c r="L255" s="15"/>
      <c r="M255" s="72"/>
      <c r="N255" s="72"/>
      <c r="O255" s="72"/>
      <c r="P255" s="72"/>
      <c r="Q255" s="15"/>
    </row>
    <row r="256" spans="1:17" s="1" customFormat="1" ht="12" customHeight="1">
      <c r="A256" s="4"/>
      <c r="B256" s="10"/>
      <c r="C256" s="9"/>
      <c r="D256" s="72"/>
      <c r="E256" s="15"/>
      <c r="F256" s="15"/>
      <c r="G256" s="15"/>
      <c r="H256" s="15"/>
      <c r="I256" s="15"/>
      <c r="J256" s="15"/>
      <c r="K256" s="15"/>
      <c r="L256" s="15"/>
      <c r="M256" s="72"/>
      <c r="N256" s="72"/>
      <c r="O256" s="72"/>
      <c r="P256" s="72"/>
      <c r="Q256" s="15"/>
    </row>
    <row r="257" spans="1:17" s="1" customFormat="1" ht="12" customHeight="1">
      <c r="A257" s="4"/>
      <c r="B257" s="10"/>
      <c r="C257" s="10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33"/>
    </row>
    <row r="258" spans="1:17" s="1" customFormat="1" ht="12" customHeight="1">
      <c r="A258" s="4"/>
      <c r="B258" s="10"/>
      <c r="C258" s="9" t="s">
        <v>9</v>
      </c>
      <c r="D258" s="11">
        <f aca="true" t="shared" si="36" ref="D258:Q258">D253+D248+D223+D212+D195+D182+D174+D126+D99+D77+D53+D32+D21+D16</f>
        <v>1885377010.6799998</v>
      </c>
      <c r="E258" s="11">
        <f t="shared" si="36"/>
        <v>1984894</v>
      </c>
      <c r="F258" s="11">
        <f t="shared" si="36"/>
        <v>22807987</v>
      </c>
      <c r="G258" s="11">
        <f t="shared" si="36"/>
        <v>42503029.519999996</v>
      </c>
      <c r="H258" s="11">
        <f t="shared" si="36"/>
        <v>15331837.2</v>
      </c>
      <c r="I258" s="11">
        <f t="shared" si="36"/>
        <v>48352720.150000006</v>
      </c>
      <c r="J258" s="11">
        <f t="shared" si="36"/>
        <v>164228916.84</v>
      </c>
      <c r="K258" s="11">
        <f t="shared" si="36"/>
        <v>14768300.280000001</v>
      </c>
      <c r="L258" s="11">
        <f t="shared" si="36"/>
        <v>32285810.7</v>
      </c>
      <c r="M258" s="11">
        <f t="shared" si="36"/>
        <v>190635197.01999998</v>
      </c>
      <c r="N258" s="11">
        <f t="shared" si="36"/>
        <v>26922262.6</v>
      </c>
      <c r="O258" s="11">
        <f t="shared" si="36"/>
        <v>6507902.85</v>
      </c>
      <c r="P258" s="11">
        <f t="shared" si="36"/>
        <v>566328858.1600001</v>
      </c>
      <c r="Q258" s="11">
        <f t="shared" si="36"/>
        <v>1297837942.32</v>
      </c>
    </row>
    <row r="259" spans="2:17" ht="9.75" customHeight="1">
      <c r="B259" s="18"/>
      <c r="C259" s="19"/>
      <c r="D259" s="20"/>
      <c r="E259" s="20"/>
      <c r="F259" s="20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20"/>
    </row>
    <row r="260" spans="2:17" ht="19.5" customHeight="1">
      <c r="B260" s="21" t="s">
        <v>24</v>
      </c>
      <c r="C260" s="22"/>
      <c r="D260" s="81"/>
      <c r="E260" s="35"/>
      <c r="F260" s="35"/>
      <c r="G260" s="35"/>
      <c r="H260" s="35"/>
      <c r="I260" s="35"/>
      <c r="J260" s="35"/>
      <c r="K260" s="35"/>
      <c r="L260" s="35"/>
      <c r="M260" s="177"/>
      <c r="N260" s="177"/>
      <c r="O260" s="177"/>
      <c r="P260" s="177"/>
      <c r="Q260" s="35"/>
    </row>
    <row r="261" spans="2:17" ht="9.75" customHeight="1">
      <c r="B261" s="23"/>
      <c r="C261" s="19"/>
      <c r="D261" s="28"/>
      <c r="E261" s="28"/>
      <c r="F261" s="28"/>
      <c r="G261" s="36"/>
      <c r="H261" s="36"/>
      <c r="I261" s="36"/>
      <c r="J261" s="36"/>
      <c r="K261" s="36"/>
      <c r="L261" s="36"/>
      <c r="M261" s="178"/>
      <c r="N261" s="178"/>
      <c r="O261" s="178"/>
      <c r="P261" s="178"/>
      <c r="Q261"/>
    </row>
    <row r="262" spans="2:17" ht="15" customHeight="1">
      <c r="B262" s="23"/>
      <c r="C262" s="19"/>
      <c r="D262" s="28"/>
      <c r="E262" s="28"/>
      <c r="F262" s="28"/>
      <c r="G262" s="36"/>
      <c r="H262" s="36"/>
      <c r="I262" s="36"/>
      <c r="J262" s="36"/>
      <c r="K262" s="36"/>
      <c r="L262" s="36"/>
      <c r="M262" s="179"/>
      <c r="N262" s="179"/>
      <c r="O262" s="179"/>
      <c r="P262" s="179"/>
      <c r="Q262"/>
    </row>
    <row r="263" spans="1:17" ht="15" customHeight="1">
      <c r="A263"/>
      <c r="B263" s="18" t="s">
        <v>6</v>
      </c>
      <c r="C263" s="22"/>
      <c r="D263" s="29"/>
      <c r="E263" s="29"/>
      <c r="F263" s="29"/>
      <c r="G263" s="29"/>
      <c r="H263" s="29"/>
      <c r="I263" s="29"/>
      <c r="J263" s="29"/>
      <c r="K263" s="29"/>
      <c r="L263" s="29"/>
      <c r="M263" s="165"/>
      <c r="N263" s="165"/>
      <c r="O263" s="165"/>
      <c r="P263" s="165"/>
      <c r="Q263"/>
    </row>
    <row r="264" spans="1:17" ht="15" customHeight="1">
      <c r="A264"/>
      <c r="B264" s="23"/>
      <c r="C264" s="19"/>
      <c r="D264" s="28"/>
      <c r="E264" s="28"/>
      <c r="F264" s="28"/>
      <c r="G264" s="36"/>
      <c r="H264" s="36"/>
      <c r="I264" s="36"/>
      <c r="J264" s="36"/>
      <c r="K264" s="36"/>
      <c r="L264" s="36"/>
      <c r="M264" s="179"/>
      <c r="N264" s="179"/>
      <c r="O264" s="179"/>
      <c r="P264" s="179"/>
      <c r="Q264"/>
    </row>
    <row r="265" spans="1:17" ht="15" customHeight="1">
      <c r="A265"/>
      <c r="B265" s="18" t="s">
        <v>4</v>
      </c>
      <c r="C265" s="22"/>
      <c r="D265" s="29"/>
      <c r="E265" s="29"/>
      <c r="F265" s="29"/>
      <c r="G265" s="29"/>
      <c r="H265" s="29"/>
      <c r="I265" s="29"/>
      <c r="J265" s="29"/>
      <c r="K265" s="29"/>
      <c r="L265" s="29"/>
      <c r="M265" s="165"/>
      <c r="N265" s="165"/>
      <c r="O265" s="165"/>
      <c r="P265" s="165"/>
      <c r="Q265"/>
    </row>
    <row r="266" spans="1:17" ht="15" customHeight="1">
      <c r="A266"/>
      <c r="B266" s="23"/>
      <c r="C266" s="19"/>
      <c r="D266" s="28"/>
      <c r="E266" s="28"/>
      <c r="F266" s="28"/>
      <c r="G266" s="36"/>
      <c r="H266" s="36"/>
      <c r="I266" s="36"/>
      <c r="J266" s="36"/>
      <c r="K266" s="36"/>
      <c r="L266" s="36"/>
      <c r="M266" s="179"/>
      <c r="N266" s="179"/>
      <c r="O266" s="179"/>
      <c r="P266" s="179"/>
      <c r="Q266"/>
    </row>
    <row r="267" spans="1:17" ht="15" customHeight="1">
      <c r="A267"/>
      <c r="B267" s="24" t="s">
        <v>23</v>
      </c>
      <c r="C267" s="22"/>
      <c r="D267" s="29"/>
      <c r="E267" s="29"/>
      <c r="F267" s="29"/>
      <c r="G267" s="29"/>
      <c r="H267" s="29"/>
      <c r="I267" s="29"/>
      <c r="J267" s="29"/>
      <c r="K267" s="29"/>
      <c r="L267" s="29"/>
      <c r="M267" s="165"/>
      <c r="N267" s="165"/>
      <c r="O267" s="165"/>
      <c r="P267" s="165"/>
      <c r="Q267"/>
    </row>
    <row r="268" spans="1:17" ht="15" customHeight="1">
      <c r="A268"/>
      <c r="B268" s="23"/>
      <c r="C268" s="19"/>
      <c r="D268" s="28"/>
      <c r="E268" s="28"/>
      <c r="F268" s="28"/>
      <c r="G268" s="36"/>
      <c r="H268" s="36"/>
      <c r="I268" s="36"/>
      <c r="J268" s="36"/>
      <c r="K268" s="36"/>
      <c r="L268" s="36"/>
      <c r="M268" s="179"/>
      <c r="N268" s="179"/>
      <c r="O268" s="179"/>
      <c r="P268" s="179"/>
      <c r="Q268"/>
    </row>
    <row r="269" spans="1:17" ht="15" customHeight="1">
      <c r="A269"/>
      <c r="B269" s="25" t="s">
        <v>5</v>
      </c>
      <c r="C269" s="22"/>
      <c r="D269" s="29"/>
      <c r="E269" s="29"/>
      <c r="F269" s="29"/>
      <c r="G269" s="29"/>
      <c r="H269" s="29"/>
      <c r="I269" s="29"/>
      <c r="J269" s="29"/>
      <c r="K269" s="29"/>
      <c r="L269" s="29"/>
      <c r="M269" s="165"/>
      <c r="N269" s="165"/>
      <c r="O269" s="165"/>
      <c r="P269" s="165"/>
      <c r="Q269"/>
    </row>
    <row r="270" spans="1:17" ht="15" customHeight="1">
      <c r="A270"/>
      <c r="B270" s="23"/>
      <c r="C270" s="19"/>
      <c r="D270" s="28"/>
      <c r="E270" s="28"/>
      <c r="F270" s="28"/>
      <c r="G270" s="36"/>
      <c r="H270" s="36"/>
      <c r="I270" s="36"/>
      <c r="J270" s="36"/>
      <c r="K270" s="36"/>
      <c r="L270" s="36"/>
      <c r="M270" s="179"/>
      <c r="N270" s="179"/>
      <c r="O270" s="179"/>
      <c r="P270" s="179"/>
      <c r="Q270"/>
    </row>
    <row r="271" spans="1:17" ht="15" customHeight="1">
      <c r="A271"/>
      <c r="B271" s="23"/>
      <c r="C271" s="19"/>
      <c r="D271" s="28"/>
      <c r="E271" s="28"/>
      <c r="F271" s="28"/>
      <c r="G271" s="36"/>
      <c r="H271" s="36"/>
      <c r="I271" s="36"/>
      <c r="J271" s="36"/>
      <c r="K271" s="36"/>
      <c r="L271" s="36"/>
      <c r="M271" s="179"/>
      <c r="N271" s="179"/>
      <c r="O271" s="179"/>
      <c r="P271" s="179"/>
      <c r="Q271"/>
    </row>
    <row r="272" spans="1:17" ht="15" customHeight="1">
      <c r="A272"/>
      <c r="B272" s="25" t="s">
        <v>6</v>
      </c>
      <c r="C272" s="22"/>
      <c r="D272" s="29"/>
      <c r="E272" s="29"/>
      <c r="F272" s="29"/>
      <c r="G272" s="29"/>
      <c r="H272" s="29"/>
      <c r="I272" s="29"/>
      <c r="J272" s="29"/>
      <c r="K272" s="29"/>
      <c r="L272" s="29"/>
      <c r="M272" s="165"/>
      <c r="N272" s="165"/>
      <c r="O272" s="165"/>
      <c r="P272" s="165"/>
      <c r="Q272"/>
    </row>
    <row r="273" spans="1:17" ht="15" customHeight="1">
      <c r="A273"/>
      <c r="B273" s="23"/>
      <c r="C273" s="19"/>
      <c r="D273" s="28"/>
      <c r="E273" s="28"/>
      <c r="F273" s="28"/>
      <c r="G273" s="36"/>
      <c r="H273" s="36"/>
      <c r="I273" s="36"/>
      <c r="J273" s="36"/>
      <c r="K273" s="36"/>
      <c r="L273" s="36"/>
      <c r="M273" s="179"/>
      <c r="N273" s="179"/>
      <c r="O273" s="179"/>
      <c r="P273" s="179"/>
      <c r="Q273"/>
    </row>
    <row r="274" spans="1:17" ht="15" customHeight="1">
      <c r="A274"/>
      <c r="B274" s="25" t="s">
        <v>4</v>
      </c>
      <c r="C274" s="22"/>
      <c r="D274" s="29"/>
      <c r="E274" s="29"/>
      <c r="F274" s="29"/>
      <c r="G274" s="29"/>
      <c r="H274" s="29"/>
      <c r="I274" s="29"/>
      <c r="J274" s="29"/>
      <c r="K274" s="29"/>
      <c r="L274" s="29"/>
      <c r="M274" s="165"/>
      <c r="N274" s="165"/>
      <c r="O274" s="165"/>
      <c r="P274" s="165"/>
      <c r="Q274"/>
    </row>
    <row r="275" spans="1:17" ht="15" customHeight="1">
      <c r="A275"/>
      <c r="D275" s="29"/>
      <c r="E275" s="29"/>
      <c r="F275" s="29"/>
      <c r="G275" s="29"/>
      <c r="H275" s="29"/>
      <c r="I275" s="29"/>
      <c r="J275" s="29"/>
      <c r="K275" s="29"/>
      <c r="L275" s="29"/>
      <c r="M275" s="165"/>
      <c r="N275" s="165"/>
      <c r="O275" s="165"/>
      <c r="P275" s="165"/>
      <c r="Q275"/>
    </row>
    <row r="276" spans="1:17" ht="15" customHeight="1">
      <c r="A276"/>
      <c r="E276" s="29"/>
      <c r="F276" s="29"/>
      <c r="G276" s="29"/>
      <c r="H276" s="29"/>
      <c r="I276" s="29"/>
      <c r="J276" s="29"/>
      <c r="K276" s="29"/>
      <c r="L276" s="29"/>
      <c r="M276" s="165"/>
      <c r="N276" s="165"/>
      <c r="O276" s="165"/>
      <c r="P276" s="165"/>
      <c r="Q276" s="29"/>
    </row>
    <row r="277" spans="1:17" ht="15" customHeight="1">
      <c r="A277"/>
      <c r="E277" s="29"/>
      <c r="F277" s="29"/>
      <c r="G277" s="29"/>
      <c r="H277" s="29"/>
      <c r="I277" s="29"/>
      <c r="J277" s="29"/>
      <c r="K277" s="29"/>
      <c r="L277" s="29"/>
      <c r="M277" s="165"/>
      <c r="N277" s="165"/>
      <c r="O277" s="165"/>
      <c r="P277" s="165"/>
      <c r="Q277" s="29"/>
    </row>
    <row r="278" spans="1:17" ht="15" customHeight="1">
      <c r="A278"/>
      <c r="E278" s="29"/>
      <c r="F278" s="29"/>
      <c r="G278" s="29"/>
      <c r="H278" s="29"/>
      <c r="I278" s="29"/>
      <c r="J278" s="29"/>
      <c r="K278" s="29"/>
      <c r="L278" s="29"/>
      <c r="M278" s="165"/>
      <c r="N278" s="165"/>
      <c r="O278" s="165"/>
      <c r="P278" s="165"/>
      <c r="Q278" s="29"/>
    </row>
    <row r="279" spans="1:17" ht="15" customHeight="1">
      <c r="A279"/>
      <c r="B279"/>
      <c r="C279"/>
      <c r="D279" s="83"/>
      <c r="E279" s="29"/>
      <c r="F279" s="29"/>
      <c r="G279" s="29"/>
      <c r="H279" s="29"/>
      <c r="I279" s="29"/>
      <c r="J279" s="29"/>
      <c r="K279" s="29"/>
      <c r="L279" s="29"/>
      <c r="M279" s="165"/>
      <c r="N279" s="165"/>
      <c r="O279" s="165"/>
      <c r="P279" s="165"/>
      <c r="Q279" s="29"/>
    </row>
    <row r="280" spans="1:17" ht="15" customHeight="1">
      <c r="A280"/>
      <c r="B280"/>
      <c r="C280"/>
      <c r="D280" s="83"/>
      <c r="E280" s="29"/>
      <c r="F280" s="29"/>
      <c r="G280" s="29"/>
      <c r="H280" s="29"/>
      <c r="I280" s="29"/>
      <c r="J280" s="29"/>
      <c r="K280" s="29"/>
      <c r="L280" s="29"/>
      <c r="M280" s="165"/>
      <c r="N280" s="165"/>
      <c r="O280" s="165"/>
      <c r="P280" s="165"/>
      <c r="Q280" s="29"/>
    </row>
    <row r="281" spans="1:17" ht="15" customHeight="1">
      <c r="A281"/>
      <c r="B281"/>
      <c r="C281"/>
      <c r="D281" s="83"/>
      <c r="E281" s="29"/>
      <c r="F281" s="29"/>
      <c r="G281" s="29"/>
      <c r="H281" s="29"/>
      <c r="I281" s="29"/>
      <c r="J281" s="29"/>
      <c r="K281" s="29"/>
      <c r="L281" s="29"/>
      <c r="M281" s="165"/>
      <c r="N281" s="165"/>
      <c r="O281" s="165"/>
      <c r="P281" s="165"/>
      <c r="Q281" s="29"/>
    </row>
    <row r="282" spans="1:17" ht="15" customHeight="1">
      <c r="A282"/>
      <c r="B282"/>
      <c r="C282"/>
      <c r="D282" s="83"/>
      <c r="E282" s="29"/>
      <c r="F282" s="29"/>
      <c r="G282" s="29"/>
      <c r="H282" s="29"/>
      <c r="I282" s="29"/>
      <c r="J282" s="29"/>
      <c r="K282" s="29"/>
      <c r="L282" s="29"/>
      <c r="M282" s="165"/>
      <c r="N282" s="165"/>
      <c r="O282" s="165"/>
      <c r="P282" s="165"/>
      <c r="Q282" s="29"/>
    </row>
    <row r="283" spans="1:17" ht="15" customHeight="1">
      <c r="A283"/>
      <c r="B283"/>
      <c r="C283"/>
      <c r="D283" s="83"/>
      <c r="E283" s="29"/>
      <c r="F283" s="29"/>
      <c r="G283" s="29"/>
      <c r="H283" s="29"/>
      <c r="I283" s="29"/>
      <c r="J283" s="29"/>
      <c r="K283" s="29"/>
      <c r="L283" s="29"/>
      <c r="M283" s="165"/>
      <c r="N283" s="165"/>
      <c r="O283" s="165"/>
      <c r="P283" s="165"/>
      <c r="Q283" s="29"/>
    </row>
    <row r="284" spans="1:17" ht="15" customHeight="1">
      <c r="A284"/>
      <c r="B284"/>
      <c r="C284"/>
      <c r="D284" s="83"/>
      <c r="E284" s="29"/>
      <c r="F284" s="29"/>
      <c r="G284" s="29"/>
      <c r="H284" s="29"/>
      <c r="I284" s="29"/>
      <c r="J284" s="29"/>
      <c r="K284" s="29"/>
      <c r="L284" s="29"/>
      <c r="M284" s="165"/>
      <c r="N284" s="165"/>
      <c r="O284" s="165"/>
      <c r="P284" s="165"/>
      <c r="Q284" s="29"/>
    </row>
    <row r="285" spans="1:17" ht="15" customHeight="1">
      <c r="A285"/>
      <c r="B285"/>
      <c r="C285"/>
      <c r="D285" s="83"/>
      <c r="E285" s="29"/>
      <c r="F285" s="29"/>
      <c r="G285" s="29"/>
      <c r="H285" s="29"/>
      <c r="I285" s="29"/>
      <c r="J285" s="29"/>
      <c r="K285" s="29"/>
      <c r="L285" s="29"/>
      <c r="M285" s="165"/>
      <c r="N285" s="165"/>
      <c r="O285" s="165"/>
      <c r="P285" s="165"/>
      <c r="Q285" s="29"/>
    </row>
    <row r="286" spans="1:17" ht="15" customHeight="1">
      <c r="A286"/>
      <c r="B286"/>
      <c r="C286"/>
      <c r="D286" s="83"/>
      <c r="E286" s="29"/>
      <c r="F286" s="29"/>
      <c r="G286" s="29"/>
      <c r="H286" s="29"/>
      <c r="I286" s="29"/>
      <c r="J286" s="29"/>
      <c r="K286" s="29"/>
      <c r="L286" s="29"/>
      <c r="M286" s="165"/>
      <c r="N286" s="165"/>
      <c r="O286" s="165"/>
      <c r="P286" s="165"/>
      <c r="Q286" s="29"/>
    </row>
    <row r="287" spans="1:17" ht="15" customHeight="1">
      <c r="A287"/>
      <c r="B287"/>
      <c r="C287"/>
      <c r="D287" s="83"/>
      <c r="E287" s="35"/>
      <c r="F287" s="35"/>
      <c r="G287" s="35"/>
      <c r="H287" s="35"/>
      <c r="I287" s="35"/>
      <c r="J287" s="35"/>
      <c r="K287" s="35"/>
      <c r="L287" s="35"/>
      <c r="M287" s="177"/>
      <c r="N287" s="177"/>
      <c r="O287" s="177"/>
      <c r="P287" s="177"/>
      <c r="Q287" s="35"/>
    </row>
    <row r="288" spans="1:17" ht="15" customHeight="1">
      <c r="A288"/>
      <c r="B288"/>
      <c r="C288"/>
      <c r="D288" s="83"/>
      <c r="E288" s="29"/>
      <c r="F288" s="29"/>
      <c r="G288" s="29"/>
      <c r="H288" s="29"/>
      <c r="I288" s="29"/>
      <c r="J288" s="29"/>
      <c r="K288" s="29"/>
      <c r="L288" s="29"/>
      <c r="M288" s="165"/>
      <c r="N288" s="165"/>
      <c r="O288" s="165"/>
      <c r="P288" s="165"/>
      <c r="Q288" s="29"/>
    </row>
    <row r="289" spans="1:17" ht="15" customHeight="1">
      <c r="A289"/>
      <c r="B289"/>
      <c r="C289"/>
      <c r="D289" s="83"/>
      <c r="E289" s="29"/>
      <c r="F289" s="29"/>
      <c r="G289" s="29"/>
      <c r="H289" s="29"/>
      <c r="I289" s="29"/>
      <c r="J289" s="29"/>
      <c r="K289" s="29"/>
      <c r="L289" s="29"/>
      <c r="M289" s="165"/>
      <c r="N289" s="165"/>
      <c r="O289" s="165"/>
      <c r="P289" s="165"/>
      <c r="Q289" s="29"/>
    </row>
    <row r="290" spans="1:17" ht="15" customHeight="1">
      <c r="A290"/>
      <c r="B290"/>
      <c r="C290"/>
      <c r="D290" s="83"/>
      <c r="E290" s="29"/>
      <c r="F290" s="29"/>
      <c r="G290" s="29"/>
      <c r="H290" s="29"/>
      <c r="I290" s="29"/>
      <c r="J290" s="29"/>
      <c r="K290" s="29"/>
      <c r="L290" s="29"/>
      <c r="M290" s="165"/>
      <c r="N290" s="165"/>
      <c r="O290" s="165"/>
      <c r="P290" s="165"/>
      <c r="Q290" s="29"/>
    </row>
    <row r="291" spans="1:17" ht="15" customHeight="1">
      <c r="A291"/>
      <c r="B291"/>
      <c r="C291"/>
      <c r="D291" s="83"/>
      <c r="E291" s="29"/>
      <c r="F291" s="29"/>
      <c r="G291" s="29"/>
      <c r="H291" s="29"/>
      <c r="I291" s="29"/>
      <c r="J291" s="29"/>
      <c r="K291" s="29"/>
      <c r="L291" s="29"/>
      <c r="M291" s="165"/>
      <c r="N291" s="165"/>
      <c r="O291" s="165"/>
      <c r="P291" s="165"/>
      <c r="Q291" s="29"/>
    </row>
    <row r="292" spans="1:17" ht="15" customHeight="1">
      <c r="A292"/>
      <c r="B292"/>
      <c r="C292"/>
      <c r="D292" s="83"/>
      <c r="E292" s="29"/>
      <c r="F292" s="29"/>
      <c r="G292" s="29"/>
      <c r="H292" s="29"/>
      <c r="I292" s="29"/>
      <c r="J292" s="29"/>
      <c r="K292" s="29"/>
      <c r="L292" s="29"/>
      <c r="M292" s="165"/>
      <c r="N292" s="165"/>
      <c r="O292" s="165"/>
      <c r="P292" s="165"/>
      <c r="Q292" s="29"/>
    </row>
    <row r="293" spans="1:17" ht="15" customHeight="1">
      <c r="A293"/>
      <c r="B293"/>
      <c r="C293"/>
      <c r="D293" s="83"/>
      <c r="E293" s="29"/>
      <c r="F293" s="29"/>
      <c r="G293" s="29"/>
      <c r="H293" s="29"/>
      <c r="I293" s="29"/>
      <c r="J293" s="29"/>
      <c r="K293" s="29"/>
      <c r="L293" s="29"/>
      <c r="M293" s="165"/>
      <c r="N293" s="165"/>
      <c r="O293" s="165"/>
      <c r="P293" s="165"/>
      <c r="Q293" s="29"/>
    </row>
    <row r="294" spans="1:17" ht="15" customHeight="1">
      <c r="A294"/>
      <c r="B294"/>
      <c r="C294"/>
      <c r="D294" s="83"/>
      <c r="E294" s="29"/>
      <c r="F294" s="29"/>
      <c r="G294" s="29"/>
      <c r="H294" s="29"/>
      <c r="I294" s="29"/>
      <c r="J294" s="29"/>
      <c r="K294" s="29"/>
      <c r="L294" s="29"/>
      <c r="M294" s="165"/>
      <c r="N294" s="165"/>
      <c r="O294" s="165"/>
      <c r="P294" s="165"/>
      <c r="Q294" s="29"/>
    </row>
    <row r="295" spans="1:17" ht="15" customHeight="1">
      <c r="A295"/>
      <c r="B295"/>
      <c r="C295"/>
      <c r="D295" s="83"/>
      <c r="E295" s="29"/>
      <c r="F295" s="29"/>
      <c r="G295" s="29"/>
      <c r="H295" s="29"/>
      <c r="I295" s="29"/>
      <c r="J295" s="29"/>
      <c r="K295" s="29"/>
      <c r="L295" s="29"/>
      <c r="M295" s="165"/>
      <c r="N295" s="165"/>
      <c r="O295" s="165"/>
      <c r="P295" s="165"/>
      <c r="Q295" s="29"/>
    </row>
    <row r="296" spans="1:17" ht="15" customHeight="1">
      <c r="A296"/>
      <c r="B296"/>
      <c r="C296"/>
      <c r="D296" s="83"/>
      <c r="E296" s="29"/>
      <c r="F296" s="29"/>
      <c r="G296" s="29"/>
      <c r="H296" s="29"/>
      <c r="I296" s="29"/>
      <c r="J296" s="29"/>
      <c r="K296" s="29"/>
      <c r="L296" s="29"/>
      <c r="M296" s="165"/>
      <c r="N296" s="165"/>
      <c r="O296" s="165"/>
      <c r="P296" s="165"/>
      <c r="Q296" s="29"/>
    </row>
    <row r="297" spans="1:17" ht="15" customHeight="1">
      <c r="A297"/>
      <c r="B297"/>
      <c r="C297"/>
      <c r="D297" s="83"/>
      <c r="E297" s="29"/>
      <c r="F297" s="29"/>
      <c r="G297" s="29"/>
      <c r="H297" s="29"/>
      <c r="I297" s="29"/>
      <c r="J297" s="29"/>
      <c r="K297" s="29"/>
      <c r="L297" s="29"/>
      <c r="M297" s="165"/>
      <c r="N297" s="165"/>
      <c r="O297" s="165"/>
      <c r="P297" s="165"/>
      <c r="Q297" s="29"/>
    </row>
    <row r="298" spans="1:17" ht="15" customHeight="1">
      <c r="A298"/>
      <c r="B298"/>
      <c r="C298"/>
      <c r="D298" s="83"/>
      <c r="E298" s="29"/>
      <c r="F298" s="29"/>
      <c r="G298" s="29"/>
      <c r="H298" s="29"/>
      <c r="I298" s="29"/>
      <c r="J298" s="29"/>
      <c r="K298" s="29"/>
      <c r="L298" s="29"/>
      <c r="M298" s="165"/>
      <c r="N298" s="165"/>
      <c r="O298" s="165"/>
      <c r="P298" s="165"/>
      <c r="Q298" s="29"/>
    </row>
    <row r="299" spans="1:17" ht="15" customHeight="1">
      <c r="A299"/>
      <c r="B299"/>
      <c r="C299"/>
      <c r="D299" s="83"/>
      <c r="E299" s="29"/>
      <c r="F299" s="29"/>
      <c r="G299" s="29"/>
      <c r="H299" s="29"/>
      <c r="I299" s="29"/>
      <c r="J299" s="29"/>
      <c r="K299" s="29"/>
      <c r="L299" s="29"/>
      <c r="M299" s="165"/>
      <c r="N299" s="165"/>
      <c r="O299" s="165"/>
      <c r="P299" s="165"/>
      <c r="Q299" s="29"/>
    </row>
    <row r="300" spans="1:17" ht="15" customHeight="1">
      <c r="A300"/>
      <c r="B300"/>
      <c r="C300"/>
      <c r="D300" s="83"/>
      <c r="E300" s="29"/>
      <c r="F300" s="29"/>
      <c r="G300" s="29"/>
      <c r="H300" s="29"/>
      <c r="I300" s="29"/>
      <c r="J300" s="29"/>
      <c r="K300" s="29"/>
      <c r="L300" s="29"/>
      <c r="M300" s="165"/>
      <c r="N300" s="165"/>
      <c r="O300" s="165"/>
      <c r="P300" s="165"/>
      <c r="Q300" s="29"/>
    </row>
    <row r="301" spans="1:17" ht="15" customHeight="1">
      <c r="A301"/>
      <c r="B301"/>
      <c r="C301"/>
      <c r="D301" s="83"/>
      <c r="E301" s="29"/>
      <c r="F301" s="29"/>
      <c r="G301" s="29"/>
      <c r="H301" s="29"/>
      <c r="I301" s="29"/>
      <c r="J301" s="29"/>
      <c r="K301" s="29"/>
      <c r="L301" s="29"/>
      <c r="M301" s="165"/>
      <c r="N301" s="165"/>
      <c r="O301" s="165"/>
      <c r="P301" s="165"/>
      <c r="Q301" s="29"/>
    </row>
    <row r="302" spans="1:17" ht="15" customHeight="1">
      <c r="A302"/>
      <c r="B302"/>
      <c r="C302"/>
      <c r="D302" s="83"/>
      <c r="E302" s="29"/>
      <c r="F302" s="29"/>
      <c r="G302" s="29"/>
      <c r="H302" s="29"/>
      <c r="I302" s="29"/>
      <c r="J302" s="29"/>
      <c r="K302" s="29"/>
      <c r="L302" s="29"/>
      <c r="M302" s="165"/>
      <c r="N302" s="165"/>
      <c r="O302" s="165"/>
      <c r="P302" s="165"/>
      <c r="Q302" s="29"/>
    </row>
    <row r="303" spans="1:17" ht="15" customHeight="1">
      <c r="A303"/>
      <c r="B303"/>
      <c r="C303"/>
      <c r="D303" s="83"/>
      <c r="E303" s="29"/>
      <c r="F303" s="29"/>
      <c r="G303" s="29"/>
      <c r="H303" s="29"/>
      <c r="I303" s="29"/>
      <c r="J303" s="29"/>
      <c r="K303" s="29"/>
      <c r="L303" s="29"/>
      <c r="M303" s="165"/>
      <c r="N303" s="165"/>
      <c r="O303" s="165"/>
      <c r="P303" s="165"/>
      <c r="Q303" s="29"/>
    </row>
    <row r="304" spans="1:17" ht="15" customHeight="1">
      <c r="A304"/>
      <c r="B304"/>
      <c r="C304"/>
      <c r="D304" s="83"/>
      <c r="E304" s="29"/>
      <c r="F304" s="29"/>
      <c r="G304" s="29"/>
      <c r="H304" s="29"/>
      <c r="I304" s="29"/>
      <c r="J304" s="29"/>
      <c r="K304" s="29"/>
      <c r="L304" s="29"/>
      <c r="M304" s="165"/>
      <c r="N304" s="165"/>
      <c r="O304" s="165"/>
      <c r="P304" s="165"/>
      <c r="Q304" s="29"/>
    </row>
    <row r="305" spans="1:17" ht="15" customHeight="1">
      <c r="A305"/>
      <c r="B305"/>
      <c r="C305"/>
      <c r="D305" s="83"/>
      <c r="E305" s="29"/>
      <c r="F305" s="29"/>
      <c r="G305" s="29"/>
      <c r="H305" s="29"/>
      <c r="I305" s="29"/>
      <c r="J305" s="29"/>
      <c r="K305" s="29"/>
      <c r="L305" s="29"/>
      <c r="M305" s="165"/>
      <c r="N305" s="165"/>
      <c r="O305" s="165"/>
      <c r="P305" s="165"/>
      <c r="Q305" s="29"/>
    </row>
    <row r="306" spans="1:17" ht="15" customHeight="1">
      <c r="A306"/>
      <c r="B306"/>
      <c r="C306"/>
      <c r="D306" s="83"/>
      <c r="E306" s="29"/>
      <c r="F306" s="29"/>
      <c r="G306" s="29"/>
      <c r="H306" s="29"/>
      <c r="I306" s="29"/>
      <c r="J306" s="29"/>
      <c r="K306" s="29"/>
      <c r="L306" s="29"/>
      <c r="M306" s="165"/>
      <c r="N306" s="165"/>
      <c r="O306" s="165"/>
      <c r="P306" s="165"/>
      <c r="Q306" s="29"/>
    </row>
    <row r="307" spans="1:17" ht="15" customHeight="1">
      <c r="A307"/>
      <c r="B307"/>
      <c r="C307"/>
      <c r="D307" s="83"/>
      <c r="E307" s="29"/>
      <c r="F307" s="29"/>
      <c r="G307" s="29"/>
      <c r="H307" s="29"/>
      <c r="I307" s="29"/>
      <c r="J307" s="29"/>
      <c r="K307" s="29"/>
      <c r="L307" s="29"/>
      <c r="M307" s="165"/>
      <c r="N307" s="165"/>
      <c r="O307" s="165"/>
      <c r="P307" s="165"/>
      <c r="Q307" s="29"/>
    </row>
    <row r="308" spans="1:17" ht="15" customHeight="1">
      <c r="A308"/>
      <c r="B308"/>
      <c r="C308"/>
      <c r="D308" s="83"/>
      <c r="E308" s="29"/>
      <c r="F308" s="29"/>
      <c r="G308" s="29"/>
      <c r="H308" s="29"/>
      <c r="I308" s="29"/>
      <c r="J308" s="29"/>
      <c r="K308" s="29"/>
      <c r="L308" s="29"/>
      <c r="M308" s="165"/>
      <c r="N308" s="165"/>
      <c r="O308" s="165"/>
      <c r="P308" s="165"/>
      <c r="Q308" s="29"/>
    </row>
    <row r="309" spans="1:17" ht="15" customHeight="1">
      <c r="A309"/>
      <c r="B309"/>
      <c r="C309"/>
      <c r="D309" s="83"/>
      <c r="E309" s="29"/>
      <c r="F309" s="29"/>
      <c r="G309" s="29"/>
      <c r="H309" s="29"/>
      <c r="I309" s="29"/>
      <c r="J309" s="29"/>
      <c r="K309" s="29"/>
      <c r="L309" s="29"/>
      <c r="M309" s="165"/>
      <c r="N309" s="165"/>
      <c r="O309" s="165"/>
      <c r="P309" s="165"/>
      <c r="Q309" s="29"/>
    </row>
    <row r="310" spans="1:17" ht="15" customHeight="1">
      <c r="A310"/>
      <c r="B310"/>
      <c r="C310"/>
      <c r="D310" s="83"/>
      <c r="E310" s="29"/>
      <c r="F310" s="29"/>
      <c r="G310" s="29"/>
      <c r="H310" s="29"/>
      <c r="I310" s="29"/>
      <c r="J310" s="29"/>
      <c r="K310" s="29"/>
      <c r="L310" s="29"/>
      <c r="M310" s="165"/>
      <c r="N310" s="165"/>
      <c r="O310" s="165"/>
      <c r="P310" s="165"/>
      <c r="Q310" s="29"/>
    </row>
    <row r="311" spans="1:17" ht="15" customHeight="1">
      <c r="A311"/>
      <c r="B311"/>
      <c r="C311"/>
      <c r="D311" s="83"/>
      <c r="E311" s="29"/>
      <c r="F311" s="29"/>
      <c r="G311" s="29"/>
      <c r="H311" s="29"/>
      <c r="I311" s="29"/>
      <c r="J311" s="29"/>
      <c r="K311" s="29"/>
      <c r="L311" s="29"/>
      <c r="M311" s="165"/>
      <c r="N311" s="165"/>
      <c r="O311" s="165"/>
      <c r="P311" s="165"/>
      <c r="Q311" s="29"/>
    </row>
    <row r="312" spans="1:17" ht="15" customHeight="1">
      <c r="A312"/>
      <c r="B312"/>
      <c r="C312"/>
      <c r="D312" s="83"/>
      <c r="E312" s="29"/>
      <c r="F312" s="29"/>
      <c r="G312" s="29"/>
      <c r="H312" s="29"/>
      <c r="I312" s="29"/>
      <c r="J312" s="29"/>
      <c r="K312" s="29"/>
      <c r="L312" s="29"/>
      <c r="M312" s="165"/>
      <c r="N312" s="165"/>
      <c r="O312" s="165"/>
      <c r="P312" s="165"/>
      <c r="Q312" s="29"/>
    </row>
    <row r="313" spans="1:17" ht="15" customHeight="1">
      <c r="A313"/>
      <c r="B313"/>
      <c r="C313"/>
      <c r="D313" s="83"/>
      <c r="E313" s="29"/>
      <c r="F313" s="29"/>
      <c r="G313" s="29"/>
      <c r="H313" s="29"/>
      <c r="I313" s="29"/>
      <c r="J313" s="29"/>
      <c r="K313" s="29"/>
      <c r="L313" s="29"/>
      <c r="M313" s="165"/>
      <c r="N313" s="165"/>
      <c r="O313" s="165"/>
      <c r="P313" s="165"/>
      <c r="Q313" s="29"/>
    </row>
    <row r="314" spans="1:17" ht="15" customHeight="1">
      <c r="A314"/>
      <c r="B314"/>
      <c r="C314"/>
      <c r="D314" s="83"/>
      <c r="E314" s="29"/>
      <c r="F314" s="29"/>
      <c r="G314" s="29"/>
      <c r="H314" s="29"/>
      <c r="I314" s="29"/>
      <c r="J314" s="29"/>
      <c r="K314" s="29"/>
      <c r="L314" s="29"/>
      <c r="M314" s="165"/>
      <c r="N314" s="165"/>
      <c r="O314" s="165"/>
      <c r="P314" s="165"/>
      <c r="Q314" s="29"/>
    </row>
    <row r="315" spans="1:17" ht="15" customHeight="1">
      <c r="A315"/>
      <c r="B315"/>
      <c r="C315"/>
      <c r="D315" s="83"/>
      <c r="E315" s="35"/>
      <c r="F315" s="35"/>
      <c r="G315" s="35"/>
      <c r="H315" s="35"/>
      <c r="I315" s="35"/>
      <c r="J315" s="35"/>
      <c r="K315" s="35"/>
      <c r="L315" s="35"/>
      <c r="M315" s="177"/>
      <c r="N315" s="177"/>
      <c r="O315" s="177"/>
      <c r="P315" s="177"/>
      <c r="Q315" s="35"/>
    </row>
    <row r="316" spans="1:17" ht="15" customHeight="1">
      <c r="A316"/>
      <c r="B316"/>
      <c r="C316"/>
      <c r="D316" s="83"/>
      <c r="E316" s="29"/>
      <c r="F316" s="29"/>
      <c r="G316" s="29"/>
      <c r="H316" s="29"/>
      <c r="I316" s="29"/>
      <c r="J316" s="29"/>
      <c r="K316" s="29"/>
      <c r="L316" s="29"/>
      <c r="M316" s="165"/>
      <c r="N316" s="165"/>
      <c r="O316" s="165"/>
      <c r="P316" s="165"/>
      <c r="Q316" s="29"/>
    </row>
    <row r="317" spans="1:17" ht="15" customHeight="1">
      <c r="A317"/>
      <c r="B317"/>
      <c r="C317"/>
      <c r="D317" s="83"/>
      <c r="E317" s="29"/>
      <c r="F317" s="29"/>
      <c r="G317" s="29"/>
      <c r="H317" s="29"/>
      <c r="I317" s="29"/>
      <c r="J317" s="29"/>
      <c r="K317" s="29"/>
      <c r="L317" s="29"/>
      <c r="M317" s="165"/>
      <c r="N317" s="165"/>
      <c r="O317" s="165"/>
      <c r="P317" s="165"/>
      <c r="Q317" s="29"/>
    </row>
    <row r="318" spans="1:17" ht="15" customHeight="1">
      <c r="A318"/>
      <c r="B318"/>
      <c r="C318"/>
      <c r="D318" s="83"/>
      <c r="E318" s="29"/>
      <c r="F318" s="29"/>
      <c r="G318" s="29"/>
      <c r="H318" s="29"/>
      <c r="I318" s="29"/>
      <c r="J318" s="29"/>
      <c r="K318" s="29"/>
      <c r="L318" s="29"/>
      <c r="M318" s="165"/>
      <c r="N318" s="165"/>
      <c r="O318" s="165"/>
      <c r="P318" s="165"/>
      <c r="Q318" s="29"/>
    </row>
    <row r="319" spans="1:17" ht="15" customHeight="1">
      <c r="A319"/>
      <c r="B319"/>
      <c r="C319"/>
      <c r="D319" s="83"/>
      <c r="E319" s="29"/>
      <c r="F319" s="29"/>
      <c r="G319" s="29"/>
      <c r="H319" s="29"/>
      <c r="I319" s="29"/>
      <c r="J319" s="29"/>
      <c r="K319" s="29"/>
      <c r="L319" s="29"/>
      <c r="M319" s="165"/>
      <c r="N319" s="165"/>
      <c r="O319" s="165"/>
      <c r="P319" s="165"/>
      <c r="Q319" s="29"/>
    </row>
    <row r="320" spans="1:17" ht="15" customHeight="1">
      <c r="A320"/>
      <c r="B320"/>
      <c r="C320"/>
      <c r="D320" s="83"/>
      <c r="E320" s="29"/>
      <c r="F320" s="29"/>
      <c r="G320" s="29"/>
      <c r="H320" s="29"/>
      <c r="I320" s="29"/>
      <c r="J320" s="29"/>
      <c r="K320" s="29"/>
      <c r="L320" s="29"/>
      <c r="M320" s="165"/>
      <c r="N320" s="165"/>
      <c r="O320" s="165"/>
      <c r="P320" s="165"/>
      <c r="Q320" s="29"/>
    </row>
    <row r="321" spans="1:17" ht="15" customHeight="1">
      <c r="A321"/>
      <c r="B321"/>
      <c r="C321"/>
      <c r="D321" s="83"/>
      <c r="E321" s="29"/>
      <c r="F321" s="29"/>
      <c r="G321" s="29"/>
      <c r="H321" s="29"/>
      <c r="I321" s="29"/>
      <c r="J321" s="29"/>
      <c r="K321" s="29"/>
      <c r="L321" s="29"/>
      <c r="M321" s="165"/>
      <c r="N321" s="165"/>
      <c r="O321" s="165"/>
      <c r="P321" s="165"/>
      <c r="Q321" s="29"/>
    </row>
    <row r="322" spans="1:17" ht="15" customHeight="1">
      <c r="A322"/>
      <c r="B322"/>
      <c r="C322"/>
      <c r="D322" s="83"/>
      <c r="E322" s="29"/>
      <c r="F322" s="29"/>
      <c r="G322" s="29"/>
      <c r="H322" s="29"/>
      <c r="I322" s="29"/>
      <c r="J322" s="29"/>
      <c r="K322" s="29"/>
      <c r="L322" s="29"/>
      <c r="M322" s="165"/>
      <c r="N322" s="165"/>
      <c r="O322" s="165"/>
      <c r="P322" s="165"/>
      <c r="Q322" s="29"/>
    </row>
    <row r="323" spans="1:17" ht="15" customHeight="1">
      <c r="A323"/>
      <c r="B323"/>
      <c r="C323"/>
      <c r="D323" s="83"/>
      <c r="E323" s="29"/>
      <c r="F323" s="29"/>
      <c r="G323" s="29"/>
      <c r="H323" s="29"/>
      <c r="I323" s="29"/>
      <c r="J323" s="29"/>
      <c r="K323" s="29"/>
      <c r="L323" s="29"/>
      <c r="M323" s="165"/>
      <c r="N323" s="165"/>
      <c r="O323" s="165"/>
      <c r="P323" s="165"/>
      <c r="Q323" s="29"/>
    </row>
    <row r="324" spans="1:17" ht="15" customHeight="1">
      <c r="A324"/>
      <c r="B324"/>
      <c r="C324"/>
      <c r="D324" s="83"/>
      <c r="E324" s="29"/>
      <c r="F324" s="29"/>
      <c r="G324" s="29"/>
      <c r="H324" s="29"/>
      <c r="I324" s="29"/>
      <c r="J324" s="29"/>
      <c r="K324" s="29"/>
      <c r="L324" s="29"/>
      <c r="M324" s="165"/>
      <c r="N324" s="165"/>
      <c r="O324" s="165"/>
      <c r="P324" s="165"/>
      <c r="Q324" s="29"/>
    </row>
    <row r="325" spans="1:17" ht="15" customHeight="1">
      <c r="A325"/>
      <c r="B325"/>
      <c r="C325"/>
      <c r="D325" s="83"/>
      <c r="E325" s="29"/>
      <c r="F325" s="29"/>
      <c r="G325" s="29"/>
      <c r="H325" s="29"/>
      <c r="I325" s="29"/>
      <c r="J325" s="29"/>
      <c r="K325" s="29"/>
      <c r="L325" s="29"/>
      <c r="M325" s="165"/>
      <c r="N325" s="165"/>
      <c r="O325" s="165"/>
      <c r="P325" s="165"/>
      <c r="Q325" s="29"/>
    </row>
    <row r="326" spans="1:17" ht="15" customHeight="1">
      <c r="A326"/>
      <c r="B326"/>
      <c r="C326"/>
      <c r="D326" s="83"/>
      <c r="E326" s="29"/>
      <c r="F326" s="29"/>
      <c r="G326" s="29"/>
      <c r="H326" s="29"/>
      <c r="I326" s="29"/>
      <c r="J326" s="29"/>
      <c r="K326" s="29"/>
      <c r="L326" s="29"/>
      <c r="M326" s="165"/>
      <c r="N326" s="165"/>
      <c r="O326" s="165"/>
      <c r="P326" s="165"/>
      <c r="Q326" s="29"/>
    </row>
    <row r="327" spans="1:17" ht="15" customHeight="1">
      <c r="A327"/>
      <c r="B327"/>
      <c r="C327"/>
      <c r="D327" s="83"/>
      <c r="E327" s="29"/>
      <c r="F327" s="29"/>
      <c r="G327" s="29"/>
      <c r="H327" s="29"/>
      <c r="I327" s="29"/>
      <c r="J327" s="29"/>
      <c r="K327" s="29"/>
      <c r="L327" s="29"/>
      <c r="M327" s="165"/>
      <c r="N327" s="165"/>
      <c r="O327" s="165"/>
      <c r="P327" s="165"/>
      <c r="Q327" s="29"/>
    </row>
    <row r="328" spans="1:17" ht="15" customHeight="1">
      <c r="A328"/>
      <c r="B328"/>
      <c r="C328"/>
      <c r="D328" s="83"/>
      <c r="E328" s="29"/>
      <c r="F328" s="29"/>
      <c r="G328" s="29"/>
      <c r="H328" s="29"/>
      <c r="I328" s="29"/>
      <c r="J328" s="29"/>
      <c r="K328" s="29"/>
      <c r="L328" s="29"/>
      <c r="M328" s="165"/>
      <c r="N328" s="165"/>
      <c r="O328" s="165"/>
      <c r="P328" s="165"/>
      <c r="Q328" s="29"/>
    </row>
    <row r="329" spans="1:17" ht="15" customHeight="1">
      <c r="A329"/>
      <c r="B329"/>
      <c r="C329"/>
      <c r="D329" s="83"/>
      <c r="E329" s="29"/>
      <c r="F329" s="29"/>
      <c r="G329" s="29"/>
      <c r="H329" s="29"/>
      <c r="I329" s="29"/>
      <c r="J329" s="29"/>
      <c r="K329" s="29"/>
      <c r="L329" s="29"/>
      <c r="M329" s="165"/>
      <c r="N329" s="165"/>
      <c r="O329" s="165"/>
      <c r="P329" s="165"/>
      <c r="Q329" s="29"/>
    </row>
    <row r="330" spans="1:17" ht="15" customHeight="1">
      <c r="A330"/>
      <c r="B330"/>
      <c r="C330"/>
      <c r="D330" s="83"/>
      <c r="E330" s="29"/>
      <c r="F330" s="29"/>
      <c r="G330" s="29"/>
      <c r="H330" s="29"/>
      <c r="I330" s="29"/>
      <c r="J330" s="29"/>
      <c r="K330" s="29"/>
      <c r="L330" s="29"/>
      <c r="M330" s="165"/>
      <c r="N330" s="165"/>
      <c r="O330" s="165"/>
      <c r="P330" s="165"/>
      <c r="Q330" s="29"/>
    </row>
    <row r="331" spans="1:17" ht="15" customHeight="1">
      <c r="A331"/>
      <c r="B331"/>
      <c r="C331"/>
      <c r="D331" s="83"/>
      <c r="E331" s="29"/>
      <c r="F331" s="29"/>
      <c r="G331" s="29"/>
      <c r="H331" s="29"/>
      <c r="I331" s="29"/>
      <c r="J331" s="29"/>
      <c r="K331" s="29"/>
      <c r="L331" s="29"/>
      <c r="M331" s="165"/>
      <c r="N331" s="165"/>
      <c r="O331" s="165"/>
      <c r="P331" s="165"/>
      <c r="Q331" s="29"/>
    </row>
    <row r="332" spans="1:17" ht="15" customHeight="1">
      <c r="A332"/>
      <c r="B332"/>
      <c r="C332"/>
      <c r="D332" s="83"/>
      <c r="E332" s="29"/>
      <c r="F332" s="29"/>
      <c r="G332" s="29"/>
      <c r="H332" s="29"/>
      <c r="I332" s="29"/>
      <c r="J332" s="29"/>
      <c r="K332" s="29"/>
      <c r="L332" s="29"/>
      <c r="M332" s="165"/>
      <c r="N332" s="165"/>
      <c r="O332" s="165"/>
      <c r="P332" s="165"/>
      <c r="Q332" s="29"/>
    </row>
    <row r="333" spans="1:17" ht="15" customHeight="1">
      <c r="A333"/>
      <c r="B333"/>
      <c r="C333"/>
      <c r="D333" s="83"/>
      <c r="E333" s="29"/>
      <c r="F333" s="29"/>
      <c r="G333" s="29"/>
      <c r="H333" s="29"/>
      <c r="I333" s="29"/>
      <c r="J333" s="29"/>
      <c r="K333" s="29"/>
      <c r="L333" s="29"/>
      <c r="M333" s="165"/>
      <c r="N333" s="165"/>
      <c r="O333" s="165"/>
      <c r="P333" s="165"/>
      <c r="Q333" s="29"/>
    </row>
    <row r="334" spans="1:17" ht="15" customHeight="1">
      <c r="A334"/>
      <c r="B334"/>
      <c r="C334"/>
      <c r="D334" s="83"/>
      <c r="E334" s="29"/>
      <c r="F334" s="29"/>
      <c r="G334" s="29"/>
      <c r="H334" s="29"/>
      <c r="I334" s="29"/>
      <c r="J334" s="29"/>
      <c r="K334" s="29"/>
      <c r="L334" s="29"/>
      <c r="M334" s="165"/>
      <c r="N334" s="165"/>
      <c r="O334" s="165"/>
      <c r="P334" s="165"/>
      <c r="Q334" s="29"/>
    </row>
    <row r="335" spans="1:17" ht="15" customHeight="1">
      <c r="A335"/>
      <c r="B335"/>
      <c r="C335"/>
      <c r="D335" s="83"/>
      <c r="E335" s="29"/>
      <c r="F335" s="29"/>
      <c r="G335" s="29"/>
      <c r="H335" s="29"/>
      <c r="I335" s="29"/>
      <c r="J335" s="29"/>
      <c r="K335" s="29"/>
      <c r="L335" s="29"/>
      <c r="M335" s="165"/>
      <c r="N335" s="165"/>
      <c r="O335" s="165"/>
      <c r="P335" s="165"/>
      <c r="Q335" s="29"/>
    </row>
    <row r="336" spans="1:17" ht="15" customHeight="1">
      <c r="A336"/>
      <c r="B336"/>
      <c r="C336"/>
      <c r="D336" s="83"/>
      <c r="E336" s="29"/>
      <c r="F336" s="29"/>
      <c r="G336" s="29"/>
      <c r="H336" s="29"/>
      <c r="I336" s="29"/>
      <c r="J336" s="29"/>
      <c r="K336" s="29"/>
      <c r="L336" s="29"/>
      <c r="M336" s="165"/>
      <c r="N336" s="165"/>
      <c r="O336" s="165"/>
      <c r="P336" s="165"/>
      <c r="Q336" s="29"/>
    </row>
    <row r="337" spans="1:17" ht="15" customHeight="1">
      <c r="A337"/>
      <c r="B337"/>
      <c r="C337"/>
      <c r="D337" s="83"/>
      <c r="E337" s="29"/>
      <c r="F337" s="29"/>
      <c r="G337" s="29"/>
      <c r="H337" s="29"/>
      <c r="I337" s="29"/>
      <c r="J337" s="29"/>
      <c r="K337" s="29"/>
      <c r="L337" s="29"/>
      <c r="M337" s="165"/>
      <c r="N337" s="165"/>
      <c r="O337" s="165"/>
      <c r="P337" s="165"/>
      <c r="Q337" s="29"/>
    </row>
    <row r="338" spans="1:17" ht="15" customHeight="1">
      <c r="A338"/>
      <c r="B338"/>
      <c r="C338"/>
      <c r="D338" s="83"/>
      <c r="E338" s="29"/>
      <c r="F338" s="29"/>
      <c r="G338" s="29"/>
      <c r="H338" s="29"/>
      <c r="I338" s="29"/>
      <c r="J338" s="29"/>
      <c r="K338" s="29"/>
      <c r="L338" s="29"/>
      <c r="M338" s="165"/>
      <c r="N338" s="165"/>
      <c r="O338" s="165"/>
      <c r="P338" s="165"/>
      <c r="Q338" s="29"/>
    </row>
    <row r="339" spans="1:17" ht="15" customHeight="1">
      <c r="A339"/>
      <c r="B339"/>
      <c r="C339"/>
      <c r="D339" s="83"/>
      <c r="E339" s="29"/>
      <c r="F339" s="29"/>
      <c r="G339" s="29"/>
      <c r="H339" s="29"/>
      <c r="I339" s="29"/>
      <c r="J339" s="29"/>
      <c r="K339" s="29"/>
      <c r="L339" s="29"/>
      <c r="M339" s="165"/>
      <c r="N339" s="165"/>
      <c r="O339" s="165"/>
      <c r="P339" s="165"/>
      <c r="Q339" s="29"/>
    </row>
    <row r="340" spans="1:17" ht="15" customHeight="1">
      <c r="A340"/>
      <c r="B340"/>
      <c r="C340"/>
      <c r="D340" s="83"/>
      <c r="E340" s="29"/>
      <c r="F340" s="29"/>
      <c r="G340" s="29"/>
      <c r="H340" s="29"/>
      <c r="I340" s="29"/>
      <c r="J340" s="29"/>
      <c r="K340" s="29"/>
      <c r="L340" s="29"/>
      <c r="M340" s="165"/>
      <c r="N340" s="165"/>
      <c r="O340" s="165"/>
      <c r="P340" s="165"/>
      <c r="Q340" s="29"/>
    </row>
    <row r="341" spans="1:17" ht="15" customHeight="1">
      <c r="A341"/>
      <c r="B341"/>
      <c r="C341"/>
      <c r="D341" s="83"/>
      <c r="E341" s="29"/>
      <c r="F341" s="29"/>
      <c r="G341" s="29"/>
      <c r="H341" s="29"/>
      <c r="I341" s="29"/>
      <c r="J341" s="29"/>
      <c r="K341" s="29"/>
      <c r="L341" s="29"/>
      <c r="M341" s="165"/>
      <c r="N341" s="165"/>
      <c r="O341" s="165"/>
      <c r="P341" s="165"/>
      <c r="Q341" s="29"/>
    </row>
    <row r="342" spans="1:17" ht="15" customHeight="1">
      <c r="A342"/>
      <c r="B342"/>
      <c r="C342"/>
      <c r="D342" s="83"/>
      <c r="E342" s="29"/>
      <c r="F342" s="29"/>
      <c r="G342" s="29"/>
      <c r="H342" s="29"/>
      <c r="I342" s="29"/>
      <c r="J342" s="29"/>
      <c r="K342" s="29"/>
      <c r="L342" s="29"/>
      <c r="M342" s="165"/>
      <c r="N342" s="165"/>
      <c r="O342" s="165"/>
      <c r="P342" s="165"/>
      <c r="Q342" s="29"/>
    </row>
    <row r="343" spans="1:17" ht="15" customHeight="1">
      <c r="A343"/>
      <c r="B343"/>
      <c r="C343"/>
      <c r="D343" s="83"/>
      <c r="E343" s="29"/>
      <c r="F343" s="29"/>
      <c r="G343" s="29"/>
      <c r="H343" s="29"/>
      <c r="I343" s="29"/>
      <c r="J343" s="29"/>
      <c r="K343" s="29"/>
      <c r="L343" s="29"/>
      <c r="M343" s="165"/>
      <c r="N343" s="165"/>
      <c r="O343" s="165"/>
      <c r="P343" s="165"/>
      <c r="Q343" s="29"/>
    </row>
    <row r="344" spans="1:17" ht="15" customHeight="1">
      <c r="A344"/>
      <c r="B344"/>
      <c r="C344"/>
      <c r="D344" s="83"/>
      <c r="E344" s="35"/>
      <c r="F344" s="35"/>
      <c r="G344" s="35"/>
      <c r="H344" s="35"/>
      <c r="I344" s="35"/>
      <c r="J344" s="35"/>
      <c r="K344" s="35"/>
      <c r="L344" s="35"/>
      <c r="M344" s="177"/>
      <c r="N344" s="177"/>
      <c r="O344" s="177"/>
      <c r="P344" s="177"/>
      <c r="Q344" s="35"/>
    </row>
    <row r="345" spans="1:17" ht="15" customHeight="1">
      <c r="A345"/>
      <c r="B345"/>
      <c r="C345"/>
      <c r="D345" s="83"/>
      <c r="E345" s="29"/>
      <c r="F345" s="29"/>
      <c r="G345" s="29"/>
      <c r="H345" s="29"/>
      <c r="I345" s="29"/>
      <c r="J345" s="29"/>
      <c r="K345" s="29"/>
      <c r="L345" s="29"/>
      <c r="M345" s="165"/>
      <c r="N345" s="165"/>
      <c r="O345" s="165"/>
      <c r="P345" s="165"/>
      <c r="Q345" s="29"/>
    </row>
    <row r="346" spans="1:17" ht="15" customHeight="1">
      <c r="A346"/>
      <c r="B346"/>
      <c r="C346"/>
      <c r="D346" s="83"/>
      <c r="E346" s="29"/>
      <c r="F346" s="29"/>
      <c r="G346" s="29"/>
      <c r="H346" s="29"/>
      <c r="I346" s="29"/>
      <c r="J346" s="29"/>
      <c r="K346" s="29"/>
      <c r="L346" s="29"/>
      <c r="M346" s="165"/>
      <c r="N346" s="165"/>
      <c r="O346" s="165"/>
      <c r="P346" s="165"/>
      <c r="Q346" s="29"/>
    </row>
    <row r="347" spans="1:17" ht="15" customHeight="1">
      <c r="A347"/>
      <c r="B347"/>
      <c r="C347"/>
      <c r="D347" s="83"/>
      <c r="E347" s="29"/>
      <c r="F347" s="29"/>
      <c r="G347" s="29"/>
      <c r="H347" s="29"/>
      <c r="I347" s="29"/>
      <c r="J347" s="29"/>
      <c r="K347" s="29"/>
      <c r="L347" s="29"/>
      <c r="M347" s="165"/>
      <c r="N347" s="165"/>
      <c r="O347" s="165"/>
      <c r="P347" s="165"/>
      <c r="Q347" s="29"/>
    </row>
    <row r="348" spans="1:17" ht="15" customHeight="1">
      <c r="A348"/>
      <c r="B348"/>
      <c r="C348"/>
      <c r="D348" s="83"/>
      <c r="E348" s="29"/>
      <c r="F348" s="29"/>
      <c r="G348" s="29"/>
      <c r="H348" s="29"/>
      <c r="I348" s="29"/>
      <c r="J348" s="29"/>
      <c r="K348" s="29"/>
      <c r="L348" s="29"/>
      <c r="M348" s="165"/>
      <c r="N348" s="165"/>
      <c r="O348" s="165"/>
      <c r="P348" s="165"/>
      <c r="Q348" s="29"/>
    </row>
    <row r="349" spans="1:17" ht="15" customHeight="1">
      <c r="A349"/>
      <c r="B349"/>
      <c r="C349"/>
      <c r="D349" s="83"/>
      <c r="E349" s="29"/>
      <c r="F349" s="29"/>
      <c r="G349" s="29"/>
      <c r="H349" s="29"/>
      <c r="I349" s="29"/>
      <c r="J349" s="29"/>
      <c r="K349" s="29"/>
      <c r="L349" s="29"/>
      <c r="M349" s="165"/>
      <c r="N349" s="165"/>
      <c r="O349" s="165"/>
      <c r="P349" s="165"/>
      <c r="Q349" s="29"/>
    </row>
    <row r="350" spans="1:17" ht="15" customHeight="1">
      <c r="A350"/>
      <c r="B350"/>
      <c r="C350"/>
      <c r="D350" s="83"/>
      <c r="E350" s="29"/>
      <c r="F350" s="29"/>
      <c r="G350" s="29"/>
      <c r="H350" s="29"/>
      <c r="I350" s="29"/>
      <c r="J350" s="29"/>
      <c r="K350" s="29"/>
      <c r="L350" s="29"/>
      <c r="M350" s="165"/>
      <c r="N350" s="165"/>
      <c r="O350" s="165"/>
      <c r="P350" s="165"/>
      <c r="Q350" s="29"/>
    </row>
    <row r="351" spans="1:17" ht="15" customHeight="1">
      <c r="A351"/>
      <c r="B351"/>
      <c r="C351"/>
      <c r="D351" s="83"/>
      <c r="E351" s="29"/>
      <c r="F351" s="29"/>
      <c r="G351" s="29"/>
      <c r="H351" s="29"/>
      <c r="I351" s="29"/>
      <c r="J351" s="29"/>
      <c r="K351" s="29"/>
      <c r="L351" s="29"/>
      <c r="M351" s="165"/>
      <c r="N351" s="165"/>
      <c r="O351" s="165"/>
      <c r="P351" s="165"/>
      <c r="Q351" s="29"/>
    </row>
    <row r="352" spans="1:17" ht="15" customHeight="1">
      <c r="A352"/>
      <c r="B352"/>
      <c r="C352"/>
      <c r="D352" s="83"/>
      <c r="E352" s="29"/>
      <c r="F352" s="29"/>
      <c r="G352" s="29"/>
      <c r="H352" s="29"/>
      <c r="I352" s="29"/>
      <c r="J352" s="29"/>
      <c r="K352" s="29"/>
      <c r="L352" s="29"/>
      <c r="M352" s="165"/>
      <c r="N352" s="165"/>
      <c r="O352" s="165"/>
      <c r="P352" s="165"/>
      <c r="Q352" s="29"/>
    </row>
    <row r="353" spans="1:17" ht="15" customHeight="1">
      <c r="A353"/>
      <c r="B353"/>
      <c r="C353"/>
      <c r="D353" s="83"/>
      <c r="E353" s="29"/>
      <c r="F353" s="29"/>
      <c r="G353" s="29"/>
      <c r="H353" s="29"/>
      <c r="I353" s="29"/>
      <c r="J353" s="29"/>
      <c r="K353" s="29"/>
      <c r="L353" s="29"/>
      <c r="M353" s="165"/>
      <c r="N353" s="165"/>
      <c r="O353" s="165"/>
      <c r="P353" s="165"/>
      <c r="Q353" s="29"/>
    </row>
    <row r="354" spans="1:17" ht="15" customHeight="1">
      <c r="A354"/>
      <c r="B354"/>
      <c r="C354"/>
      <c r="D354" s="83"/>
      <c r="E354" s="29"/>
      <c r="F354" s="29"/>
      <c r="G354" s="29"/>
      <c r="H354" s="29"/>
      <c r="I354" s="29"/>
      <c r="J354" s="29"/>
      <c r="K354" s="29"/>
      <c r="L354" s="29"/>
      <c r="M354" s="165"/>
      <c r="N354" s="165"/>
      <c r="O354" s="165"/>
      <c r="P354" s="165"/>
      <c r="Q354" s="29"/>
    </row>
    <row r="355" spans="1:17" ht="15" customHeight="1">
      <c r="A355"/>
      <c r="B355"/>
      <c r="C355"/>
      <c r="D355" s="83"/>
      <c r="E355" s="29"/>
      <c r="F355" s="29"/>
      <c r="G355" s="29"/>
      <c r="H355" s="29"/>
      <c r="I355" s="29"/>
      <c r="J355" s="29"/>
      <c r="K355" s="29"/>
      <c r="L355" s="29"/>
      <c r="M355" s="165"/>
      <c r="N355" s="165"/>
      <c r="O355" s="165"/>
      <c r="P355" s="165"/>
      <c r="Q355" s="29"/>
    </row>
    <row r="356" spans="1:17" ht="15" customHeight="1">
      <c r="A356"/>
      <c r="B356"/>
      <c r="C356"/>
      <c r="D356" s="83"/>
      <c r="E356" s="29"/>
      <c r="F356" s="29"/>
      <c r="G356" s="29"/>
      <c r="H356" s="29"/>
      <c r="I356" s="29"/>
      <c r="J356" s="29"/>
      <c r="K356" s="29"/>
      <c r="L356" s="29"/>
      <c r="M356" s="165"/>
      <c r="N356" s="165"/>
      <c r="O356" s="165"/>
      <c r="P356" s="165"/>
      <c r="Q356" s="29"/>
    </row>
    <row r="357" spans="1:17" ht="15" customHeight="1">
      <c r="A357"/>
      <c r="B357"/>
      <c r="C357"/>
      <c r="D357" s="83"/>
      <c r="E357" s="29"/>
      <c r="F357" s="29"/>
      <c r="G357" s="29"/>
      <c r="H357" s="29"/>
      <c r="I357" s="29"/>
      <c r="J357" s="29"/>
      <c r="K357" s="29"/>
      <c r="L357" s="29"/>
      <c r="M357" s="165"/>
      <c r="N357" s="165"/>
      <c r="O357" s="165"/>
      <c r="P357" s="165"/>
      <c r="Q357" s="29"/>
    </row>
    <row r="358" spans="1:17" ht="15" customHeight="1">
      <c r="A358"/>
      <c r="B358"/>
      <c r="C358"/>
      <c r="D358" s="83"/>
      <c r="E358" s="29"/>
      <c r="F358" s="29"/>
      <c r="G358" s="29"/>
      <c r="H358" s="29"/>
      <c r="I358" s="29"/>
      <c r="J358" s="29"/>
      <c r="K358" s="29"/>
      <c r="L358" s="29"/>
      <c r="M358" s="165"/>
      <c r="N358" s="165"/>
      <c r="O358" s="165"/>
      <c r="P358" s="165"/>
      <c r="Q358" s="29"/>
    </row>
    <row r="359" spans="1:17" ht="15" customHeight="1">
      <c r="A359"/>
      <c r="B359"/>
      <c r="C359"/>
      <c r="D359" s="83"/>
      <c r="E359" s="29"/>
      <c r="F359" s="29"/>
      <c r="G359" s="29"/>
      <c r="H359" s="29"/>
      <c r="I359" s="29"/>
      <c r="J359" s="29"/>
      <c r="K359" s="29"/>
      <c r="L359" s="29"/>
      <c r="M359" s="165"/>
      <c r="N359" s="165"/>
      <c r="O359" s="165"/>
      <c r="P359" s="165"/>
      <c r="Q359" s="29"/>
    </row>
    <row r="360" spans="1:17" ht="15" customHeight="1">
      <c r="A360"/>
      <c r="B360"/>
      <c r="C360"/>
      <c r="D360" s="83"/>
      <c r="E360" s="29"/>
      <c r="F360" s="29"/>
      <c r="G360" s="29"/>
      <c r="H360" s="29"/>
      <c r="I360" s="29"/>
      <c r="J360" s="29"/>
      <c r="K360" s="29"/>
      <c r="L360" s="29"/>
      <c r="M360" s="165"/>
      <c r="N360" s="165"/>
      <c r="O360" s="165"/>
      <c r="P360" s="165"/>
      <c r="Q360" s="29"/>
    </row>
    <row r="361" spans="1:17" ht="15" customHeight="1">
      <c r="A361"/>
      <c r="B361"/>
      <c r="C361"/>
      <c r="D361" s="83"/>
      <c r="E361" s="29"/>
      <c r="F361" s="29"/>
      <c r="G361" s="29"/>
      <c r="H361" s="29"/>
      <c r="I361" s="29"/>
      <c r="J361" s="29"/>
      <c r="K361" s="29"/>
      <c r="L361" s="29"/>
      <c r="M361" s="165"/>
      <c r="N361" s="165"/>
      <c r="O361" s="165"/>
      <c r="P361" s="165"/>
      <c r="Q361" s="29"/>
    </row>
    <row r="362" spans="1:17" ht="15" customHeight="1">
      <c r="A362"/>
      <c r="B362"/>
      <c r="C362"/>
      <c r="D362" s="83"/>
      <c r="E362" s="29"/>
      <c r="F362" s="29"/>
      <c r="G362" s="29"/>
      <c r="H362" s="29"/>
      <c r="I362" s="29"/>
      <c r="J362" s="29"/>
      <c r="K362" s="29"/>
      <c r="L362" s="29"/>
      <c r="M362" s="165"/>
      <c r="N362" s="165"/>
      <c r="O362" s="165"/>
      <c r="P362" s="165"/>
      <c r="Q362" s="29"/>
    </row>
    <row r="363" spans="1:17" ht="15" customHeight="1">
      <c r="A363"/>
      <c r="B363"/>
      <c r="C363"/>
      <c r="D363" s="83"/>
      <c r="E363" s="29"/>
      <c r="F363" s="29"/>
      <c r="G363" s="29"/>
      <c r="H363" s="29"/>
      <c r="I363" s="29"/>
      <c r="J363" s="29"/>
      <c r="K363" s="29"/>
      <c r="L363" s="29"/>
      <c r="M363" s="165"/>
      <c r="N363" s="165"/>
      <c r="O363" s="165"/>
      <c r="P363" s="165"/>
      <c r="Q363" s="29"/>
    </row>
    <row r="364" spans="1:17" ht="15" customHeight="1">
      <c r="A364"/>
      <c r="B364"/>
      <c r="C364"/>
      <c r="D364" s="83"/>
      <c r="E364" s="29"/>
      <c r="F364" s="29"/>
      <c r="G364" s="29"/>
      <c r="H364" s="29"/>
      <c r="I364" s="29"/>
      <c r="J364" s="29"/>
      <c r="K364" s="29"/>
      <c r="L364" s="29"/>
      <c r="M364" s="165"/>
      <c r="N364" s="165"/>
      <c r="O364" s="165"/>
      <c r="P364" s="165"/>
      <c r="Q364" s="29"/>
    </row>
    <row r="365" spans="1:17" ht="15" customHeight="1">
      <c r="A365"/>
      <c r="B365"/>
      <c r="C365"/>
      <c r="D365" s="83"/>
      <c r="E365" s="29"/>
      <c r="F365" s="29"/>
      <c r="G365" s="29"/>
      <c r="H365" s="29"/>
      <c r="I365" s="29"/>
      <c r="J365" s="29"/>
      <c r="K365" s="29"/>
      <c r="L365" s="29"/>
      <c r="M365" s="165"/>
      <c r="N365" s="165"/>
      <c r="O365" s="165"/>
      <c r="P365" s="165"/>
      <c r="Q365" s="29"/>
    </row>
    <row r="366" spans="1:17" ht="15" customHeight="1">
      <c r="A366"/>
      <c r="B366"/>
      <c r="C366"/>
      <c r="D366" s="83"/>
      <c r="E366" s="29"/>
      <c r="F366" s="29"/>
      <c r="G366" s="29"/>
      <c r="H366" s="29"/>
      <c r="I366" s="29"/>
      <c r="J366" s="29"/>
      <c r="K366" s="29"/>
      <c r="L366" s="29"/>
      <c r="M366" s="165"/>
      <c r="N366" s="165"/>
      <c r="O366" s="165"/>
      <c r="P366" s="165"/>
      <c r="Q366" s="29"/>
    </row>
    <row r="367" spans="1:17" ht="15" customHeight="1">
      <c r="A367"/>
      <c r="B367"/>
      <c r="C367"/>
      <c r="D367" s="83"/>
      <c r="E367" s="29"/>
      <c r="F367" s="29"/>
      <c r="G367" s="29"/>
      <c r="H367" s="29"/>
      <c r="I367" s="29"/>
      <c r="J367" s="29"/>
      <c r="K367" s="29"/>
      <c r="L367" s="29"/>
      <c r="M367" s="165"/>
      <c r="N367" s="165"/>
      <c r="O367" s="165"/>
      <c r="P367" s="165"/>
      <c r="Q367" s="29"/>
    </row>
    <row r="368" spans="1:17" ht="15" customHeight="1">
      <c r="A368"/>
      <c r="B368"/>
      <c r="C368"/>
      <c r="D368" s="83"/>
      <c r="E368" s="29"/>
      <c r="F368" s="29"/>
      <c r="G368" s="29"/>
      <c r="H368" s="29"/>
      <c r="I368" s="29"/>
      <c r="J368" s="29"/>
      <c r="K368" s="29"/>
      <c r="L368" s="29"/>
      <c r="M368" s="165"/>
      <c r="N368" s="165"/>
      <c r="O368" s="165"/>
      <c r="P368" s="165"/>
      <c r="Q368" s="29"/>
    </row>
    <row r="369" spans="1:17" ht="15" customHeight="1">
      <c r="A369"/>
      <c r="B369"/>
      <c r="C369"/>
      <c r="D369" s="83"/>
      <c r="E369" s="29"/>
      <c r="F369" s="29"/>
      <c r="G369" s="29"/>
      <c r="H369" s="29"/>
      <c r="I369" s="29"/>
      <c r="J369" s="29"/>
      <c r="K369" s="29"/>
      <c r="L369" s="29"/>
      <c r="M369" s="165"/>
      <c r="N369" s="165"/>
      <c r="O369" s="165"/>
      <c r="P369" s="165"/>
      <c r="Q369" s="29"/>
    </row>
    <row r="370" spans="1:17" ht="15" customHeight="1">
      <c r="A370"/>
      <c r="B370"/>
      <c r="C370"/>
      <c r="D370" s="83"/>
      <c r="E370" s="29"/>
      <c r="F370" s="29"/>
      <c r="G370" s="29"/>
      <c r="H370" s="29"/>
      <c r="I370" s="29"/>
      <c r="J370" s="29"/>
      <c r="K370" s="29"/>
      <c r="L370" s="29"/>
      <c r="M370" s="165"/>
      <c r="N370" s="165"/>
      <c r="O370" s="165"/>
      <c r="P370" s="165"/>
      <c r="Q370" s="29"/>
    </row>
    <row r="371" spans="1:17" ht="15" customHeight="1">
      <c r="A371"/>
      <c r="B371"/>
      <c r="C371"/>
      <c r="D371" s="83"/>
      <c r="E371" s="35"/>
      <c r="F371" s="35"/>
      <c r="G371" s="35"/>
      <c r="H371" s="35"/>
      <c r="I371" s="35"/>
      <c r="J371" s="35"/>
      <c r="K371" s="35"/>
      <c r="L371" s="35"/>
      <c r="M371" s="177"/>
      <c r="N371" s="177"/>
      <c r="O371" s="177"/>
      <c r="P371" s="177"/>
      <c r="Q371" s="35"/>
    </row>
    <row r="372" spans="1:17" ht="15" customHeight="1">
      <c r="A372"/>
      <c r="B372"/>
      <c r="C372"/>
      <c r="D372" s="83"/>
      <c r="E372" s="29"/>
      <c r="F372" s="29"/>
      <c r="G372" s="29"/>
      <c r="H372" s="29"/>
      <c r="I372" s="29"/>
      <c r="J372" s="29"/>
      <c r="K372" s="29"/>
      <c r="L372" s="29"/>
      <c r="M372" s="165"/>
      <c r="N372" s="165"/>
      <c r="O372" s="165"/>
      <c r="P372" s="165"/>
      <c r="Q372" s="29"/>
    </row>
    <row r="373" spans="1:17" ht="15" customHeight="1">
      <c r="A373"/>
      <c r="B373"/>
      <c r="C373"/>
      <c r="D373" s="83"/>
      <c r="E373" s="29"/>
      <c r="F373" s="29"/>
      <c r="G373" s="29"/>
      <c r="H373" s="29"/>
      <c r="I373" s="29"/>
      <c r="J373" s="29"/>
      <c r="K373" s="29"/>
      <c r="L373" s="29"/>
      <c r="M373" s="165"/>
      <c r="N373" s="165"/>
      <c r="O373" s="165"/>
      <c r="P373" s="165"/>
      <c r="Q373" s="29"/>
    </row>
    <row r="374" spans="1:17" ht="15" customHeight="1">
      <c r="A374"/>
      <c r="B374"/>
      <c r="C374"/>
      <c r="D374" s="83"/>
      <c r="E374" s="29"/>
      <c r="F374" s="29"/>
      <c r="G374" s="29"/>
      <c r="H374" s="29"/>
      <c r="I374" s="29"/>
      <c r="J374" s="29"/>
      <c r="K374" s="29"/>
      <c r="L374" s="29"/>
      <c r="M374" s="165"/>
      <c r="N374" s="165"/>
      <c r="O374" s="165"/>
      <c r="P374" s="165"/>
      <c r="Q374" s="29"/>
    </row>
    <row r="375" spans="1:17" ht="15" customHeight="1">
      <c r="A375"/>
      <c r="B375"/>
      <c r="C375"/>
      <c r="D375" s="83"/>
      <c r="E375" s="29"/>
      <c r="F375" s="29"/>
      <c r="G375" s="29"/>
      <c r="H375" s="29"/>
      <c r="I375" s="29"/>
      <c r="J375" s="29"/>
      <c r="K375" s="29"/>
      <c r="L375" s="29"/>
      <c r="M375" s="165"/>
      <c r="N375" s="165"/>
      <c r="O375" s="165"/>
      <c r="P375" s="165"/>
      <c r="Q375" s="29"/>
    </row>
    <row r="376" spans="1:17" ht="15" customHeight="1">
      <c r="A376"/>
      <c r="B376"/>
      <c r="C376"/>
      <c r="D376" s="83"/>
      <c r="E376" s="29"/>
      <c r="F376" s="29"/>
      <c r="G376" s="29"/>
      <c r="H376" s="29"/>
      <c r="I376" s="29"/>
      <c r="J376" s="29"/>
      <c r="K376" s="29"/>
      <c r="L376" s="29"/>
      <c r="M376" s="165"/>
      <c r="N376" s="165"/>
      <c r="O376" s="165"/>
      <c r="P376" s="165"/>
      <c r="Q376" s="29"/>
    </row>
    <row r="377" spans="1:17" ht="15" customHeight="1">
      <c r="A377"/>
      <c r="B377"/>
      <c r="C377"/>
      <c r="D377" s="83"/>
      <c r="E377" s="29"/>
      <c r="F377" s="29"/>
      <c r="G377" s="29"/>
      <c r="H377" s="29"/>
      <c r="I377" s="29"/>
      <c r="J377" s="29"/>
      <c r="K377" s="29"/>
      <c r="L377" s="29"/>
      <c r="M377" s="165"/>
      <c r="N377" s="165"/>
      <c r="O377" s="165"/>
      <c r="P377" s="165"/>
      <c r="Q377" s="29"/>
    </row>
    <row r="378" spans="1:17" ht="15" customHeight="1">
      <c r="A378"/>
      <c r="B378"/>
      <c r="C378"/>
      <c r="D378" s="83"/>
      <c r="E378" s="29"/>
      <c r="F378" s="29"/>
      <c r="G378" s="29"/>
      <c r="H378" s="29"/>
      <c r="I378" s="29"/>
      <c r="J378" s="29"/>
      <c r="K378" s="29"/>
      <c r="L378" s="29"/>
      <c r="M378" s="165"/>
      <c r="N378" s="165"/>
      <c r="O378" s="165"/>
      <c r="P378" s="165"/>
      <c r="Q378" s="29"/>
    </row>
    <row r="379" spans="1:17" ht="15" customHeight="1">
      <c r="A379"/>
      <c r="B379"/>
      <c r="C379"/>
      <c r="D379" s="83"/>
      <c r="E379" s="29"/>
      <c r="F379" s="29"/>
      <c r="G379" s="29"/>
      <c r="H379" s="29"/>
      <c r="I379" s="29"/>
      <c r="J379" s="29"/>
      <c r="K379" s="29"/>
      <c r="L379" s="29"/>
      <c r="M379" s="165"/>
      <c r="N379" s="165"/>
      <c r="O379" s="165"/>
      <c r="P379" s="165"/>
      <c r="Q379" s="29"/>
    </row>
    <row r="380" spans="1:17" ht="15" customHeight="1">
      <c r="A380"/>
      <c r="B380"/>
      <c r="C380"/>
      <c r="D380" s="83"/>
      <c r="E380" s="29"/>
      <c r="F380" s="29"/>
      <c r="G380" s="29"/>
      <c r="H380" s="29"/>
      <c r="I380" s="29"/>
      <c r="J380" s="29"/>
      <c r="K380" s="29"/>
      <c r="L380" s="29"/>
      <c r="M380" s="165"/>
      <c r="N380" s="165"/>
      <c r="O380" s="165"/>
      <c r="P380" s="165"/>
      <c r="Q380" s="29"/>
    </row>
    <row r="381" spans="1:17" ht="15" customHeight="1">
      <c r="A381"/>
      <c r="B381"/>
      <c r="C381"/>
      <c r="D381" s="83"/>
      <c r="E381" s="29"/>
      <c r="F381" s="29"/>
      <c r="G381" s="29"/>
      <c r="H381" s="29"/>
      <c r="I381" s="29"/>
      <c r="J381" s="29"/>
      <c r="K381" s="29"/>
      <c r="L381" s="29"/>
      <c r="M381" s="165"/>
      <c r="N381" s="165"/>
      <c r="O381" s="165"/>
      <c r="P381" s="165"/>
      <c r="Q381" s="29"/>
    </row>
    <row r="382" spans="1:17" ht="15" customHeight="1">
      <c r="A382"/>
      <c r="B382"/>
      <c r="C382"/>
      <c r="D382" s="83"/>
      <c r="E382" s="29"/>
      <c r="F382" s="29"/>
      <c r="G382" s="29"/>
      <c r="H382" s="29"/>
      <c r="I382" s="29"/>
      <c r="J382" s="29"/>
      <c r="K382" s="29"/>
      <c r="L382" s="29"/>
      <c r="M382" s="165"/>
      <c r="N382" s="165"/>
      <c r="O382" s="165"/>
      <c r="P382" s="165"/>
      <c r="Q382" s="29"/>
    </row>
    <row r="383" spans="1:17" ht="15" customHeight="1">
      <c r="A383"/>
      <c r="B383"/>
      <c r="C383"/>
      <c r="D383" s="83"/>
      <c r="E383" s="29"/>
      <c r="F383" s="29"/>
      <c r="G383" s="29"/>
      <c r="H383" s="29"/>
      <c r="I383" s="29"/>
      <c r="J383" s="29"/>
      <c r="K383" s="29"/>
      <c r="L383" s="29"/>
      <c r="M383" s="165"/>
      <c r="N383" s="165"/>
      <c r="O383" s="165"/>
      <c r="P383" s="165"/>
      <c r="Q383" s="29"/>
    </row>
    <row r="384" spans="1:17" ht="15" customHeight="1">
      <c r="A384"/>
      <c r="B384"/>
      <c r="C384"/>
      <c r="D384" s="83"/>
      <c r="E384" s="29"/>
      <c r="F384" s="29"/>
      <c r="G384" s="29"/>
      <c r="H384" s="29"/>
      <c r="I384" s="29"/>
      <c r="J384" s="29"/>
      <c r="K384" s="29"/>
      <c r="L384" s="29"/>
      <c r="M384" s="165"/>
      <c r="N384" s="165"/>
      <c r="O384" s="165"/>
      <c r="P384" s="165"/>
      <c r="Q384" s="29"/>
    </row>
    <row r="385" spans="1:17" ht="15" customHeight="1">
      <c r="A385"/>
      <c r="B385"/>
      <c r="C385"/>
      <c r="D385" s="83"/>
      <c r="E385" s="29"/>
      <c r="F385" s="29"/>
      <c r="G385" s="29"/>
      <c r="H385" s="29"/>
      <c r="I385" s="29"/>
      <c r="J385" s="29"/>
      <c r="K385" s="29"/>
      <c r="L385" s="29"/>
      <c r="M385" s="165"/>
      <c r="N385" s="165"/>
      <c r="O385" s="165"/>
      <c r="P385" s="165"/>
      <c r="Q385" s="29"/>
    </row>
    <row r="386" spans="1:17" ht="15" customHeight="1">
      <c r="A386"/>
      <c r="B386"/>
      <c r="C386"/>
      <c r="D386" s="83"/>
      <c r="E386" s="29"/>
      <c r="F386" s="29"/>
      <c r="G386" s="29"/>
      <c r="H386" s="29"/>
      <c r="I386" s="29"/>
      <c r="J386" s="29"/>
      <c r="K386" s="29"/>
      <c r="L386" s="29"/>
      <c r="M386" s="165"/>
      <c r="N386" s="165"/>
      <c r="O386" s="165"/>
      <c r="P386" s="165"/>
      <c r="Q386" s="29"/>
    </row>
    <row r="387" spans="1:17" ht="15" customHeight="1">
      <c r="A387"/>
      <c r="B387"/>
      <c r="C387"/>
      <c r="D387" s="83"/>
      <c r="E387" s="29"/>
      <c r="F387" s="29"/>
      <c r="G387" s="29"/>
      <c r="H387" s="29"/>
      <c r="I387" s="29"/>
      <c r="J387" s="29"/>
      <c r="K387" s="29"/>
      <c r="L387" s="29"/>
      <c r="M387" s="165"/>
      <c r="N387" s="165"/>
      <c r="O387" s="165"/>
      <c r="P387" s="165"/>
      <c r="Q387" s="29"/>
    </row>
    <row r="388" spans="1:17" ht="15" customHeight="1">
      <c r="A388"/>
      <c r="B388"/>
      <c r="C388"/>
      <c r="D388" s="83"/>
      <c r="E388" s="29"/>
      <c r="F388" s="29"/>
      <c r="G388" s="29"/>
      <c r="H388" s="29"/>
      <c r="I388" s="29"/>
      <c r="J388" s="29"/>
      <c r="K388" s="29"/>
      <c r="L388" s="29"/>
      <c r="M388" s="165"/>
      <c r="N388" s="165"/>
      <c r="O388" s="165"/>
      <c r="P388" s="165"/>
      <c r="Q388" s="29"/>
    </row>
    <row r="389" spans="1:17" ht="15" customHeight="1">
      <c r="A389"/>
      <c r="B389"/>
      <c r="C389"/>
      <c r="D389" s="83"/>
      <c r="E389" s="29"/>
      <c r="F389" s="29"/>
      <c r="G389" s="29"/>
      <c r="H389" s="29"/>
      <c r="I389" s="29"/>
      <c r="J389" s="29"/>
      <c r="K389" s="29"/>
      <c r="L389" s="29"/>
      <c r="M389" s="165"/>
      <c r="N389" s="165"/>
      <c r="O389" s="165"/>
      <c r="P389" s="165"/>
      <c r="Q389" s="29"/>
    </row>
    <row r="390" spans="1:17" ht="15" customHeight="1">
      <c r="A390"/>
      <c r="B390"/>
      <c r="C390"/>
      <c r="D390" s="83"/>
      <c r="E390" s="29"/>
      <c r="F390" s="29"/>
      <c r="G390" s="29"/>
      <c r="H390" s="29"/>
      <c r="I390" s="29"/>
      <c r="J390" s="29"/>
      <c r="K390" s="29"/>
      <c r="L390" s="29"/>
      <c r="M390" s="165"/>
      <c r="N390" s="165"/>
      <c r="O390" s="165"/>
      <c r="P390" s="165"/>
      <c r="Q390" s="29"/>
    </row>
    <row r="391" spans="1:17" ht="15" customHeight="1">
      <c r="A391"/>
      <c r="B391"/>
      <c r="C391"/>
      <c r="D391" s="83"/>
      <c r="E391" s="29"/>
      <c r="F391" s="29"/>
      <c r="G391" s="29"/>
      <c r="H391" s="29"/>
      <c r="I391" s="29"/>
      <c r="J391" s="29"/>
      <c r="K391" s="29"/>
      <c r="L391" s="29"/>
      <c r="M391" s="165"/>
      <c r="N391" s="165"/>
      <c r="O391" s="165"/>
      <c r="P391" s="165"/>
      <c r="Q391" s="29"/>
    </row>
    <row r="392" spans="1:17" ht="15" customHeight="1">
      <c r="A392"/>
      <c r="B392"/>
      <c r="C392"/>
      <c r="D392" s="83"/>
      <c r="E392" s="29"/>
      <c r="F392" s="29"/>
      <c r="G392" s="29"/>
      <c r="H392" s="29"/>
      <c r="I392" s="29"/>
      <c r="J392" s="29"/>
      <c r="K392" s="29"/>
      <c r="L392" s="29"/>
      <c r="M392" s="165"/>
      <c r="N392" s="165"/>
      <c r="O392" s="165"/>
      <c r="P392" s="165"/>
      <c r="Q392" s="29"/>
    </row>
    <row r="393" spans="1:17" ht="15" customHeight="1">
      <c r="A393"/>
      <c r="B393"/>
      <c r="C393"/>
      <c r="D393" s="83"/>
      <c r="E393" s="29"/>
      <c r="F393" s="29"/>
      <c r="G393" s="29"/>
      <c r="H393" s="29"/>
      <c r="I393" s="29"/>
      <c r="J393" s="29"/>
      <c r="K393" s="29"/>
      <c r="L393" s="29"/>
      <c r="M393" s="165"/>
      <c r="N393" s="165"/>
      <c r="O393" s="165"/>
      <c r="P393" s="165"/>
      <c r="Q393" s="29"/>
    </row>
    <row r="394" spans="1:17" ht="15" customHeight="1">
      <c r="A394"/>
      <c r="B394"/>
      <c r="C394"/>
      <c r="D394" s="83"/>
      <c r="E394" s="29"/>
      <c r="F394" s="29"/>
      <c r="G394" s="29"/>
      <c r="H394" s="29"/>
      <c r="I394" s="29"/>
      <c r="J394" s="29"/>
      <c r="K394" s="29"/>
      <c r="L394" s="29"/>
      <c r="M394" s="165"/>
      <c r="N394" s="165"/>
      <c r="O394" s="165"/>
      <c r="P394" s="165"/>
      <c r="Q394" s="29"/>
    </row>
    <row r="395" spans="1:17" ht="15" customHeight="1">
      <c r="A395"/>
      <c r="B395"/>
      <c r="C395"/>
      <c r="D395" s="83"/>
      <c r="E395" s="29"/>
      <c r="F395" s="29"/>
      <c r="G395" s="29"/>
      <c r="H395" s="29"/>
      <c r="I395" s="29"/>
      <c r="J395" s="29"/>
      <c r="K395" s="29"/>
      <c r="L395" s="29"/>
      <c r="M395" s="165"/>
      <c r="N395" s="165"/>
      <c r="O395" s="165"/>
      <c r="P395" s="165"/>
      <c r="Q395" s="29"/>
    </row>
    <row r="396" spans="1:17" ht="15" customHeight="1">
      <c r="A396"/>
      <c r="B396"/>
      <c r="C396"/>
      <c r="D396" s="83"/>
      <c r="E396" s="29"/>
      <c r="F396" s="29"/>
      <c r="G396" s="29"/>
      <c r="H396" s="29"/>
      <c r="I396" s="29"/>
      <c r="J396" s="29"/>
      <c r="K396" s="29"/>
      <c r="L396" s="29"/>
      <c r="M396" s="165"/>
      <c r="N396" s="165"/>
      <c r="O396" s="165"/>
      <c r="P396" s="165"/>
      <c r="Q396" s="29"/>
    </row>
    <row r="397" spans="1:17" ht="15" customHeight="1">
      <c r="A397"/>
      <c r="B397"/>
      <c r="C397"/>
      <c r="D397" s="83"/>
      <c r="E397" s="29"/>
      <c r="F397" s="29"/>
      <c r="G397" s="29"/>
      <c r="H397" s="29"/>
      <c r="I397" s="29"/>
      <c r="J397" s="29"/>
      <c r="K397" s="29"/>
      <c r="L397" s="29"/>
      <c r="M397" s="165"/>
      <c r="N397" s="165"/>
      <c r="O397" s="165"/>
      <c r="P397" s="165"/>
      <c r="Q397" s="29"/>
    </row>
    <row r="398" spans="1:17" ht="15" customHeight="1">
      <c r="A398"/>
      <c r="B398"/>
      <c r="C398"/>
      <c r="D398" s="83"/>
      <c r="E398" s="29"/>
      <c r="F398" s="29"/>
      <c r="G398" s="29"/>
      <c r="H398" s="29"/>
      <c r="I398" s="29"/>
      <c r="J398" s="29"/>
      <c r="K398" s="29"/>
      <c r="L398" s="29"/>
      <c r="M398" s="165"/>
      <c r="N398" s="165"/>
      <c r="O398" s="165"/>
      <c r="P398" s="165"/>
      <c r="Q398" s="29"/>
    </row>
    <row r="399" spans="1:17" ht="15" customHeight="1">
      <c r="A399"/>
      <c r="B399"/>
      <c r="C399"/>
      <c r="D399" s="83"/>
      <c r="E399" s="35"/>
      <c r="F399" s="35"/>
      <c r="G399" s="35"/>
      <c r="H399" s="35"/>
      <c r="I399" s="35"/>
      <c r="J399" s="35"/>
      <c r="K399" s="35"/>
      <c r="L399" s="35"/>
      <c r="M399" s="177"/>
      <c r="N399" s="177"/>
      <c r="O399" s="177"/>
      <c r="P399" s="177"/>
      <c r="Q399" s="35"/>
    </row>
    <row r="400" spans="1:17" ht="15" customHeight="1">
      <c r="A400"/>
      <c r="B400"/>
      <c r="C400"/>
      <c r="D400" s="83"/>
      <c r="E400" s="29"/>
      <c r="F400" s="29"/>
      <c r="G400" s="29"/>
      <c r="H400" s="29"/>
      <c r="I400" s="29"/>
      <c r="J400" s="29"/>
      <c r="K400" s="29"/>
      <c r="L400" s="29"/>
      <c r="M400" s="165"/>
      <c r="N400" s="165"/>
      <c r="O400" s="165"/>
      <c r="P400" s="165"/>
      <c r="Q400" s="29"/>
    </row>
    <row r="401" spans="1:17" ht="15" customHeight="1">
      <c r="A401"/>
      <c r="B401"/>
      <c r="C401"/>
      <c r="D401" s="83"/>
      <c r="E401" s="29"/>
      <c r="F401" s="29"/>
      <c r="G401" s="29"/>
      <c r="H401" s="29"/>
      <c r="I401" s="29"/>
      <c r="J401" s="29"/>
      <c r="K401" s="29"/>
      <c r="L401" s="29"/>
      <c r="M401" s="165"/>
      <c r="N401" s="165"/>
      <c r="O401" s="165"/>
      <c r="P401" s="165"/>
      <c r="Q401" s="29"/>
    </row>
    <row r="402" spans="1:17" ht="15" customHeight="1">
      <c r="A402"/>
      <c r="B402"/>
      <c r="C402"/>
      <c r="D402" s="83"/>
      <c r="E402" s="29"/>
      <c r="F402" s="29"/>
      <c r="G402" s="29"/>
      <c r="H402" s="29"/>
      <c r="I402" s="29"/>
      <c r="J402" s="29"/>
      <c r="K402" s="29"/>
      <c r="L402" s="29"/>
      <c r="M402" s="165"/>
      <c r="N402" s="165"/>
      <c r="O402" s="165"/>
      <c r="P402" s="165"/>
      <c r="Q402" s="29"/>
    </row>
    <row r="403" spans="1:17" ht="15" customHeight="1">
      <c r="A403"/>
      <c r="B403"/>
      <c r="C403"/>
      <c r="D403" s="83"/>
      <c r="E403" s="29"/>
      <c r="F403" s="29"/>
      <c r="G403" s="29"/>
      <c r="H403" s="29"/>
      <c r="I403" s="29"/>
      <c r="J403" s="29"/>
      <c r="K403" s="29"/>
      <c r="L403" s="29"/>
      <c r="M403" s="165"/>
      <c r="N403" s="165"/>
      <c r="O403" s="165"/>
      <c r="P403" s="165"/>
      <c r="Q403" s="29"/>
    </row>
    <row r="404" spans="1:17" ht="15" customHeight="1">
      <c r="A404"/>
      <c r="B404"/>
      <c r="C404"/>
      <c r="D404" s="83"/>
      <c r="E404" s="29"/>
      <c r="F404" s="29"/>
      <c r="G404" s="29"/>
      <c r="H404" s="29"/>
      <c r="I404" s="29"/>
      <c r="J404" s="29"/>
      <c r="K404" s="29"/>
      <c r="L404" s="29"/>
      <c r="M404" s="165"/>
      <c r="N404" s="165"/>
      <c r="O404" s="165"/>
      <c r="P404" s="165"/>
      <c r="Q404" s="29"/>
    </row>
    <row r="405" spans="1:17" ht="15" customHeight="1">
      <c r="A405"/>
      <c r="B405"/>
      <c r="C405"/>
      <c r="D405" s="83"/>
      <c r="E405" s="29"/>
      <c r="F405" s="29"/>
      <c r="G405" s="29"/>
      <c r="H405" s="29"/>
      <c r="I405" s="29"/>
      <c r="J405" s="29"/>
      <c r="K405" s="29"/>
      <c r="L405" s="29"/>
      <c r="M405" s="165"/>
      <c r="N405" s="165"/>
      <c r="O405" s="165"/>
      <c r="P405" s="165"/>
      <c r="Q405" s="29"/>
    </row>
    <row r="406" spans="1:17" ht="15" customHeight="1">
      <c r="A406"/>
      <c r="B406"/>
      <c r="C406"/>
      <c r="D406" s="83"/>
      <c r="E406" s="29"/>
      <c r="F406" s="29"/>
      <c r="G406" s="29"/>
      <c r="H406" s="29"/>
      <c r="I406" s="29"/>
      <c r="J406" s="29"/>
      <c r="K406" s="29"/>
      <c r="L406" s="29"/>
      <c r="M406" s="165"/>
      <c r="N406" s="165"/>
      <c r="O406" s="165"/>
      <c r="P406" s="165"/>
      <c r="Q406" s="29"/>
    </row>
    <row r="407" spans="1:17" ht="15" customHeight="1">
      <c r="A407"/>
      <c r="B407"/>
      <c r="C407"/>
      <c r="D407" s="83"/>
      <c r="E407" s="29"/>
      <c r="F407" s="29"/>
      <c r="G407" s="29"/>
      <c r="H407" s="29"/>
      <c r="I407" s="29"/>
      <c r="J407" s="29"/>
      <c r="K407" s="29"/>
      <c r="L407" s="29"/>
      <c r="M407" s="165"/>
      <c r="N407" s="165"/>
      <c r="O407" s="165"/>
      <c r="P407" s="165"/>
      <c r="Q407" s="29"/>
    </row>
    <row r="408" spans="1:17" ht="15" customHeight="1">
      <c r="A408"/>
      <c r="B408"/>
      <c r="C408"/>
      <c r="D408" s="83"/>
      <c r="E408" s="29"/>
      <c r="F408" s="29"/>
      <c r="G408" s="29"/>
      <c r="H408" s="29"/>
      <c r="I408" s="29"/>
      <c r="J408" s="29"/>
      <c r="K408" s="29"/>
      <c r="L408" s="29"/>
      <c r="M408" s="165"/>
      <c r="N408" s="165"/>
      <c r="O408" s="165"/>
      <c r="P408" s="165"/>
      <c r="Q408" s="29"/>
    </row>
    <row r="409" spans="1:17" ht="15" customHeight="1">
      <c r="A409"/>
      <c r="B409"/>
      <c r="C409"/>
      <c r="D409" s="83"/>
      <c r="E409" s="29"/>
      <c r="F409" s="29"/>
      <c r="G409" s="29"/>
      <c r="H409" s="29"/>
      <c r="I409" s="29"/>
      <c r="J409" s="29"/>
      <c r="K409" s="29"/>
      <c r="L409" s="29"/>
      <c r="M409" s="165"/>
      <c r="N409" s="165"/>
      <c r="O409" s="165"/>
      <c r="P409" s="165"/>
      <c r="Q409" s="29"/>
    </row>
    <row r="410" spans="1:17" ht="15" customHeight="1">
      <c r="A410"/>
      <c r="B410"/>
      <c r="C410"/>
      <c r="D410" s="83"/>
      <c r="E410" s="29"/>
      <c r="F410" s="29"/>
      <c r="G410" s="29"/>
      <c r="H410" s="29"/>
      <c r="I410" s="29"/>
      <c r="J410" s="29"/>
      <c r="K410" s="29"/>
      <c r="L410" s="29"/>
      <c r="M410" s="165"/>
      <c r="N410" s="165"/>
      <c r="O410" s="165"/>
      <c r="P410" s="165"/>
      <c r="Q410" s="29"/>
    </row>
    <row r="411" spans="1:17" ht="15" customHeight="1">
      <c r="A411"/>
      <c r="B411"/>
      <c r="C411"/>
      <c r="D411" s="83"/>
      <c r="E411" s="29"/>
      <c r="F411" s="29"/>
      <c r="G411" s="29"/>
      <c r="H411" s="29"/>
      <c r="I411" s="29"/>
      <c r="J411" s="29"/>
      <c r="K411" s="29"/>
      <c r="L411" s="29"/>
      <c r="M411" s="165"/>
      <c r="N411" s="165"/>
      <c r="O411" s="165"/>
      <c r="P411" s="165"/>
      <c r="Q411" s="29"/>
    </row>
    <row r="412" spans="1:17" ht="15" customHeight="1">
      <c r="A412"/>
      <c r="B412"/>
      <c r="C412"/>
      <c r="D412" s="83"/>
      <c r="E412" s="29"/>
      <c r="F412" s="29"/>
      <c r="G412" s="29"/>
      <c r="H412" s="29"/>
      <c r="I412" s="29"/>
      <c r="J412" s="29"/>
      <c r="K412" s="29"/>
      <c r="L412" s="29"/>
      <c r="M412" s="165"/>
      <c r="N412" s="165"/>
      <c r="O412" s="165"/>
      <c r="P412" s="165"/>
      <c r="Q412" s="29"/>
    </row>
    <row r="413" spans="1:17" ht="15" customHeight="1">
      <c r="A413"/>
      <c r="B413"/>
      <c r="C413"/>
      <c r="D413" s="83"/>
      <c r="E413" s="29"/>
      <c r="F413" s="29"/>
      <c r="G413" s="29"/>
      <c r="H413" s="29"/>
      <c r="I413" s="29"/>
      <c r="J413" s="29"/>
      <c r="K413" s="29"/>
      <c r="L413" s="29"/>
      <c r="M413" s="165"/>
      <c r="N413" s="165"/>
      <c r="O413" s="165"/>
      <c r="P413" s="165"/>
      <c r="Q413" s="29"/>
    </row>
    <row r="414" spans="1:17" ht="15" customHeight="1">
      <c r="A414"/>
      <c r="B414"/>
      <c r="C414"/>
      <c r="D414" s="83"/>
      <c r="E414" s="29"/>
      <c r="F414" s="29"/>
      <c r="G414" s="29"/>
      <c r="H414" s="29"/>
      <c r="I414" s="29"/>
      <c r="J414" s="29"/>
      <c r="K414" s="29"/>
      <c r="L414" s="29"/>
      <c r="M414" s="165"/>
      <c r="N414" s="165"/>
      <c r="O414" s="165"/>
      <c r="P414" s="165"/>
      <c r="Q414" s="29"/>
    </row>
    <row r="415" spans="1:17" ht="15" customHeight="1">
      <c r="A415"/>
      <c r="B415"/>
      <c r="C415"/>
      <c r="D415" s="83"/>
      <c r="E415" s="29"/>
      <c r="F415" s="29"/>
      <c r="G415" s="29"/>
      <c r="H415" s="29"/>
      <c r="I415" s="29"/>
      <c r="J415" s="29"/>
      <c r="K415" s="29"/>
      <c r="L415" s="29"/>
      <c r="M415" s="165"/>
      <c r="N415" s="165"/>
      <c r="O415" s="165"/>
      <c r="P415" s="165"/>
      <c r="Q415" s="29"/>
    </row>
    <row r="416" spans="1:17" ht="15" customHeight="1">
      <c r="A416"/>
      <c r="B416"/>
      <c r="C416"/>
      <c r="D416" s="83"/>
      <c r="E416" s="29"/>
      <c r="F416" s="29"/>
      <c r="G416" s="29"/>
      <c r="H416" s="29"/>
      <c r="I416" s="29"/>
      <c r="J416" s="29"/>
      <c r="K416" s="29"/>
      <c r="L416" s="29"/>
      <c r="M416" s="165"/>
      <c r="N416" s="165"/>
      <c r="O416" s="165"/>
      <c r="P416" s="165"/>
      <c r="Q416" s="29"/>
    </row>
    <row r="417" spans="1:17" ht="15" customHeight="1">
      <c r="A417"/>
      <c r="B417"/>
      <c r="C417"/>
      <c r="D417" s="83"/>
      <c r="E417" s="29"/>
      <c r="F417" s="29"/>
      <c r="G417" s="29"/>
      <c r="H417" s="29"/>
      <c r="I417" s="29"/>
      <c r="J417" s="29"/>
      <c r="K417" s="29"/>
      <c r="L417" s="29"/>
      <c r="M417" s="165"/>
      <c r="N417" s="165"/>
      <c r="O417" s="165"/>
      <c r="P417" s="165"/>
      <c r="Q417" s="29"/>
    </row>
    <row r="418" spans="1:17" ht="15" customHeight="1">
      <c r="A418"/>
      <c r="B418"/>
      <c r="C418"/>
      <c r="D418" s="83"/>
      <c r="E418" s="29"/>
      <c r="F418" s="29"/>
      <c r="G418" s="29"/>
      <c r="H418" s="29"/>
      <c r="I418" s="29"/>
      <c r="J418" s="29"/>
      <c r="K418" s="29"/>
      <c r="L418" s="29"/>
      <c r="M418" s="165"/>
      <c r="N418" s="165"/>
      <c r="O418" s="165"/>
      <c r="P418" s="165"/>
      <c r="Q418" s="29"/>
    </row>
    <row r="419" spans="1:17" ht="15" customHeight="1">
      <c r="A419"/>
      <c r="B419"/>
      <c r="C419"/>
      <c r="D419" s="83"/>
      <c r="E419" s="29"/>
      <c r="F419" s="29"/>
      <c r="G419" s="29"/>
      <c r="H419" s="29"/>
      <c r="I419" s="29"/>
      <c r="J419" s="29"/>
      <c r="K419" s="29"/>
      <c r="L419" s="29"/>
      <c r="M419" s="165"/>
      <c r="N419" s="165"/>
      <c r="O419" s="165"/>
      <c r="P419" s="165"/>
      <c r="Q419" s="29"/>
    </row>
    <row r="420" spans="1:17" ht="15" customHeight="1">
      <c r="A420"/>
      <c r="B420"/>
      <c r="C420"/>
      <c r="D420" s="83"/>
      <c r="E420" s="29"/>
      <c r="F420" s="29"/>
      <c r="G420" s="29"/>
      <c r="H420" s="29"/>
      <c r="I420" s="29"/>
      <c r="J420" s="29"/>
      <c r="K420" s="29"/>
      <c r="L420" s="29"/>
      <c r="M420" s="165"/>
      <c r="N420" s="165"/>
      <c r="O420" s="165"/>
      <c r="P420" s="165"/>
      <c r="Q420" s="29"/>
    </row>
    <row r="421" spans="1:17" ht="15" customHeight="1">
      <c r="A421"/>
      <c r="B421"/>
      <c r="C421"/>
      <c r="D421" s="83"/>
      <c r="E421" s="29"/>
      <c r="F421" s="29"/>
      <c r="G421" s="29"/>
      <c r="H421" s="29"/>
      <c r="I421" s="29"/>
      <c r="J421" s="29"/>
      <c r="K421" s="29"/>
      <c r="L421" s="29"/>
      <c r="M421" s="165"/>
      <c r="N421" s="165"/>
      <c r="O421" s="165"/>
      <c r="P421" s="165"/>
      <c r="Q421" s="29"/>
    </row>
    <row r="422" spans="1:17" ht="15" customHeight="1">
      <c r="A422"/>
      <c r="B422"/>
      <c r="C422"/>
      <c r="D422" s="83"/>
      <c r="E422" s="29"/>
      <c r="F422" s="29"/>
      <c r="G422" s="29"/>
      <c r="H422" s="29"/>
      <c r="I422" s="29"/>
      <c r="J422" s="29"/>
      <c r="K422" s="29"/>
      <c r="L422" s="29"/>
      <c r="M422" s="165"/>
      <c r="N422" s="165"/>
      <c r="O422" s="165"/>
      <c r="P422" s="165"/>
      <c r="Q422" s="29"/>
    </row>
    <row r="423" spans="1:17" ht="15" customHeight="1">
      <c r="A423"/>
      <c r="B423"/>
      <c r="C423"/>
      <c r="D423" s="83"/>
      <c r="E423" s="29"/>
      <c r="F423" s="29"/>
      <c r="G423" s="29"/>
      <c r="H423" s="29"/>
      <c r="I423" s="29"/>
      <c r="J423" s="29"/>
      <c r="K423" s="29"/>
      <c r="L423" s="29"/>
      <c r="M423" s="165"/>
      <c r="N423" s="165"/>
      <c r="O423" s="165"/>
      <c r="P423" s="165"/>
      <c r="Q423" s="29"/>
    </row>
    <row r="424" spans="1:17" ht="15" customHeight="1">
      <c r="A424"/>
      <c r="B424"/>
      <c r="C424"/>
      <c r="D424" s="83"/>
      <c r="E424" s="29"/>
      <c r="F424" s="29"/>
      <c r="G424" s="29"/>
      <c r="H424" s="29"/>
      <c r="I424" s="29"/>
      <c r="J424" s="29"/>
      <c r="K424" s="29"/>
      <c r="L424" s="29"/>
      <c r="M424" s="165"/>
      <c r="N424" s="165"/>
      <c r="O424" s="165"/>
      <c r="P424" s="165"/>
      <c r="Q424" s="29"/>
    </row>
    <row r="425" spans="1:17" ht="15" customHeight="1">
      <c r="A425"/>
      <c r="B425"/>
      <c r="C425"/>
      <c r="D425" s="83"/>
      <c r="E425" s="29"/>
      <c r="F425" s="29"/>
      <c r="G425" s="29"/>
      <c r="H425" s="29"/>
      <c r="I425" s="29"/>
      <c r="J425" s="29"/>
      <c r="K425" s="29"/>
      <c r="L425" s="29"/>
      <c r="M425" s="165"/>
      <c r="N425" s="165"/>
      <c r="O425" s="165"/>
      <c r="P425" s="165"/>
      <c r="Q425" s="29"/>
    </row>
    <row r="426" spans="1:17" ht="15" customHeight="1">
      <c r="A426"/>
      <c r="B426"/>
      <c r="C426"/>
      <c r="D426" s="83"/>
      <c r="E426" s="29"/>
      <c r="F426" s="29"/>
      <c r="G426" s="29"/>
      <c r="H426" s="29"/>
      <c r="I426" s="29"/>
      <c r="J426" s="29"/>
      <c r="K426" s="29"/>
      <c r="L426" s="29"/>
      <c r="M426" s="165"/>
      <c r="N426" s="165"/>
      <c r="O426" s="165"/>
      <c r="P426" s="165"/>
      <c r="Q426" s="29"/>
    </row>
    <row r="427" spans="1:17" ht="15" customHeight="1">
      <c r="A427"/>
      <c r="B427"/>
      <c r="C427"/>
      <c r="D427" s="83"/>
      <c r="E427" s="29"/>
      <c r="F427" s="29"/>
      <c r="G427" s="29"/>
      <c r="H427" s="29"/>
      <c r="I427" s="29"/>
      <c r="J427" s="29"/>
      <c r="K427" s="29"/>
      <c r="L427" s="29"/>
      <c r="M427" s="165"/>
      <c r="N427" s="165"/>
      <c r="O427" s="165"/>
      <c r="P427" s="165"/>
      <c r="Q427" s="29"/>
    </row>
    <row r="428" spans="1:17" ht="15" customHeight="1">
      <c r="A428"/>
      <c r="B428"/>
      <c r="C428"/>
      <c r="D428" s="83"/>
      <c r="E428" s="35"/>
      <c r="F428" s="35"/>
      <c r="G428" s="35"/>
      <c r="H428" s="35"/>
      <c r="I428" s="35"/>
      <c r="J428" s="35"/>
      <c r="K428" s="35"/>
      <c r="L428" s="35"/>
      <c r="M428" s="177"/>
      <c r="N428" s="177"/>
      <c r="O428" s="177"/>
      <c r="P428" s="177"/>
      <c r="Q428" s="35"/>
    </row>
    <row r="429" spans="1:17" ht="15" customHeight="1">
      <c r="A429"/>
      <c r="B429"/>
      <c r="C429"/>
      <c r="D429" s="83"/>
      <c r="E429" s="35"/>
      <c r="F429" s="35"/>
      <c r="G429" s="35"/>
      <c r="H429" s="35"/>
      <c r="I429" s="35"/>
      <c r="J429" s="35"/>
      <c r="K429" s="35"/>
      <c r="L429" s="35"/>
      <c r="M429" s="177"/>
      <c r="N429" s="177"/>
      <c r="O429" s="177"/>
      <c r="P429" s="177"/>
      <c r="Q429" s="35"/>
    </row>
    <row r="430" spans="1:17" ht="15" customHeight="1">
      <c r="A430"/>
      <c r="B430"/>
      <c r="C430"/>
      <c r="D430" s="83"/>
      <c r="E430" s="29"/>
      <c r="F430" s="29"/>
      <c r="G430" s="29"/>
      <c r="H430" s="29"/>
      <c r="I430" s="29"/>
      <c r="J430" s="29"/>
      <c r="K430" s="29"/>
      <c r="L430" s="29"/>
      <c r="M430" s="165"/>
      <c r="N430" s="165"/>
      <c r="O430" s="165"/>
      <c r="P430" s="165"/>
      <c r="Q430" s="29"/>
    </row>
    <row r="431" spans="1:17" ht="15" customHeight="1">
      <c r="A431"/>
      <c r="B431"/>
      <c r="C431"/>
      <c r="D431" s="83"/>
      <c r="E431" s="29"/>
      <c r="F431" s="29"/>
      <c r="G431" s="29"/>
      <c r="H431" s="29"/>
      <c r="I431" s="29"/>
      <c r="J431" s="29"/>
      <c r="K431" s="29"/>
      <c r="L431" s="29"/>
      <c r="M431" s="165"/>
      <c r="N431" s="165"/>
      <c r="O431" s="165"/>
      <c r="P431" s="165"/>
      <c r="Q431" s="29"/>
    </row>
    <row r="432" spans="1:17" ht="15" customHeight="1">
      <c r="A432"/>
      <c r="B432"/>
      <c r="C432"/>
      <c r="D432" s="83"/>
      <c r="E432" s="29"/>
      <c r="F432" s="29"/>
      <c r="G432" s="29"/>
      <c r="H432" s="29"/>
      <c r="I432" s="29"/>
      <c r="J432" s="29"/>
      <c r="K432" s="29"/>
      <c r="L432" s="29"/>
      <c r="M432" s="165"/>
      <c r="N432" s="165"/>
      <c r="O432" s="165"/>
      <c r="P432" s="165"/>
      <c r="Q432" s="29"/>
    </row>
    <row r="433" spans="1:17" ht="15" customHeight="1">
      <c r="A433"/>
      <c r="B433"/>
      <c r="C433"/>
      <c r="D433" s="83"/>
      <c r="E433" s="29"/>
      <c r="F433" s="29"/>
      <c r="G433" s="29"/>
      <c r="H433" s="29"/>
      <c r="I433" s="29"/>
      <c r="J433" s="29"/>
      <c r="K433" s="29"/>
      <c r="L433" s="29"/>
      <c r="M433" s="165"/>
      <c r="N433" s="165"/>
      <c r="O433" s="165"/>
      <c r="P433" s="165"/>
      <c r="Q433" s="29"/>
    </row>
    <row r="434" spans="1:17" ht="15" customHeight="1">
      <c r="A434"/>
      <c r="B434"/>
      <c r="C434"/>
      <c r="D434" s="83"/>
      <c r="E434" s="29"/>
      <c r="F434" s="29"/>
      <c r="G434" s="29"/>
      <c r="H434" s="29"/>
      <c r="I434" s="29"/>
      <c r="J434" s="29"/>
      <c r="K434" s="29"/>
      <c r="L434" s="29"/>
      <c r="M434" s="165"/>
      <c r="N434" s="165"/>
      <c r="O434" s="165"/>
      <c r="P434" s="165"/>
      <c r="Q434" s="29"/>
    </row>
    <row r="435" spans="1:17" ht="15" customHeight="1">
      <c r="A435"/>
      <c r="B435"/>
      <c r="C435"/>
      <c r="D435" s="83"/>
      <c r="E435" s="29"/>
      <c r="F435" s="29"/>
      <c r="G435" s="29"/>
      <c r="H435" s="29"/>
      <c r="I435" s="29"/>
      <c r="J435" s="29"/>
      <c r="K435" s="29"/>
      <c r="L435" s="29"/>
      <c r="M435" s="165"/>
      <c r="N435" s="165"/>
      <c r="O435" s="165"/>
      <c r="P435" s="165"/>
      <c r="Q435" s="29"/>
    </row>
    <row r="436" spans="1:17" ht="15" customHeight="1">
      <c r="A436"/>
      <c r="B436"/>
      <c r="C436"/>
      <c r="D436" s="83"/>
      <c r="E436" s="29"/>
      <c r="F436" s="29"/>
      <c r="G436" s="29"/>
      <c r="H436" s="29"/>
      <c r="I436" s="29"/>
      <c r="J436" s="29"/>
      <c r="K436" s="29"/>
      <c r="L436" s="29"/>
      <c r="M436" s="165"/>
      <c r="N436" s="165"/>
      <c r="O436" s="165"/>
      <c r="P436" s="165"/>
      <c r="Q436" s="29"/>
    </row>
    <row r="437" spans="1:17" ht="15" customHeight="1">
      <c r="A437"/>
      <c r="B437"/>
      <c r="C437"/>
      <c r="D437" s="83"/>
      <c r="E437" s="29"/>
      <c r="F437" s="29"/>
      <c r="G437" s="29"/>
      <c r="H437" s="29"/>
      <c r="I437" s="29"/>
      <c r="J437" s="29"/>
      <c r="K437" s="29"/>
      <c r="L437" s="29"/>
      <c r="M437" s="165"/>
      <c r="N437" s="165"/>
      <c r="O437" s="165"/>
      <c r="P437" s="165"/>
      <c r="Q437" s="29"/>
    </row>
    <row r="438" spans="1:17" ht="15" customHeight="1">
      <c r="A438"/>
      <c r="B438"/>
      <c r="C438"/>
      <c r="D438" s="83"/>
      <c r="E438" s="29"/>
      <c r="F438" s="29"/>
      <c r="G438" s="29"/>
      <c r="H438" s="29"/>
      <c r="I438" s="29"/>
      <c r="J438" s="29"/>
      <c r="K438" s="29"/>
      <c r="L438" s="29"/>
      <c r="M438" s="165"/>
      <c r="N438" s="165"/>
      <c r="O438" s="165"/>
      <c r="P438" s="165"/>
      <c r="Q438" s="29"/>
    </row>
    <row r="439" spans="1:17" ht="15" customHeight="1">
      <c r="A439"/>
      <c r="B439"/>
      <c r="C439"/>
      <c r="D439" s="83"/>
      <c r="E439" s="29"/>
      <c r="F439" s="29"/>
      <c r="G439" s="29"/>
      <c r="H439" s="29"/>
      <c r="I439" s="29"/>
      <c r="J439" s="29"/>
      <c r="K439" s="29"/>
      <c r="L439" s="29"/>
      <c r="M439" s="165"/>
      <c r="N439" s="165"/>
      <c r="O439" s="165"/>
      <c r="P439" s="165"/>
      <c r="Q439" s="29"/>
    </row>
    <row r="440" spans="1:17" ht="15" customHeight="1">
      <c r="A440"/>
      <c r="B440"/>
      <c r="C440"/>
      <c r="D440" s="83"/>
      <c r="E440" s="29"/>
      <c r="F440" s="29"/>
      <c r="G440" s="29"/>
      <c r="H440" s="29"/>
      <c r="I440" s="29"/>
      <c r="J440" s="29"/>
      <c r="K440" s="29"/>
      <c r="L440" s="29"/>
      <c r="M440" s="165"/>
      <c r="N440" s="165"/>
      <c r="O440" s="165"/>
      <c r="P440" s="165"/>
      <c r="Q440" s="29"/>
    </row>
    <row r="441" spans="1:17" ht="15" customHeight="1">
      <c r="A441"/>
      <c r="B441"/>
      <c r="C441"/>
      <c r="D441" s="83"/>
      <c r="E441" s="29"/>
      <c r="F441" s="29"/>
      <c r="G441" s="29"/>
      <c r="H441" s="29"/>
      <c r="I441" s="29"/>
      <c r="J441" s="29"/>
      <c r="K441" s="29"/>
      <c r="L441" s="29"/>
      <c r="M441" s="165"/>
      <c r="N441" s="165"/>
      <c r="O441" s="165"/>
      <c r="P441" s="165"/>
      <c r="Q441" s="29"/>
    </row>
    <row r="442" spans="1:17" ht="15" customHeight="1">
      <c r="A442"/>
      <c r="B442"/>
      <c r="C442"/>
      <c r="D442" s="83"/>
      <c r="E442" s="29"/>
      <c r="F442" s="29"/>
      <c r="G442" s="29"/>
      <c r="H442" s="29"/>
      <c r="I442" s="29"/>
      <c r="J442" s="29"/>
      <c r="K442" s="29"/>
      <c r="L442" s="29"/>
      <c r="M442" s="165"/>
      <c r="N442" s="165"/>
      <c r="O442" s="165"/>
      <c r="P442" s="165"/>
      <c r="Q442" s="29"/>
    </row>
    <row r="443" spans="1:17" ht="15" customHeight="1">
      <c r="A443"/>
      <c r="B443"/>
      <c r="C443"/>
      <c r="D443" s="83"/>
      <c r="E443" s="29"/>
      <c r="F443" s="29"/>
      <c r="G443" s="29"/>
      <c r="H443" s="29"/>
      <c r="I443" s="29"/>
      <c r="J443" s="29"/>
      <c r="K443" s="29"/>
      <c r="L443" s="29"/>
      <c r="M443" s="165"/>
      <c r="N443" s="165"/>
      <c r="O443" s="165"/>
      <c r="P443" s="165"/>
      <c r="Q443" s="29"/>
    </row>
    <row r="444" spans="1:17" ht="15" customHeight="1">
      <c r="A444"/>
      <c r="B444"/>
      <c r="C444"/>
      <c r="D444" s="83"/>
      <c r="E444" s="29"/>
      <c r="F444" s="29"/>
      <c r="G444" s="29"/>
      <c r="H444" s="29"/>
      <c r="I444" s="29"/>
      <c r="J444" s="29"/>
      <c r="K444" s="29"/>
      <c r="L444" s="29"/>
      <c r="M444" s="165"/>
      <c r="N444" s="165"/>
      <c r="O444" s="165"/>
      <c r="P444" s="165"/>
      <c r="Q444" s="29"/>
    </row>
    <row r="445" spans="1:17" ht="15" customHeight="1">
      <c r="A445"/>
      <c r="B445"/>
      <c r="C445"/>
      <c r="D445" s="83"/>
      <c r="E445" s="29"/>
      <c r="F445" s="29"/>
      <c r="G445" s="29"/>
      <c r="H445" s="29"/>
      <c r="I445" s="29"/>
      <c r="J445" s="29"/>
      <c r="K445" s="29"/>
      <c r="L445" s="29"/>
      <c r="M445" s="165"/>
      <c r="N445" s="165"/>
      <c r="O445" s="165"/>
      <c r="P445" s="165"/>
      <c r="Q445" s="29"/>
    </row>
    <row r="446" spans="1:17" ht="15" customHeight="1">
      <c r="A446"/>
      <c r="B446"/>
      <c r="C446"/>
      <c r="D446" s="83"/>
      <c r="E446" s="29"/>
      <c r="F446" s="29"/>
      <c r="G446" s="29"/>
      <c r="H446" s="29"/>
      <c r="I446" s="29"/>
      <c r="J446" s="29"/>
      <c r="K446" s="29"/>
      <c r="L446" s="29"/>
      <c r="M446" s="165"/>
      <c r="N446" s="165"/>
      <c r="O446" s="165"/>
      <c r="P446" s="165"/>
      <c r="Q446" s="29"/>
    </row>
    <row r="447" spans="1:17" ht="15" customHeight="1">
      <c r="A447"/>
      <c r="B447"/>
      <c r="C447"/>
      <c r="D447" s="83"/>
      <c r="E447" s="29"/>
      <c r="F447" s="29"/>
      <c r="G447" s="29"/>
      <c r="H447" s="29"/>
      <c r="I447" s="29"/>
      <c r="J447" s="29"/>
      <c r="K447" s="29"/>
      <c r="L447" s="29"/>
      <c r="M447" s="165"/>
      <c r="N447" s="165"/>
      <c r="O447" s="165"/>
      <c r="P447" s="165"/>
      <c r="Q447" s="29"/>
    </row>
    <row r="448" spans="1:17" ht="15" customHeight="1">
      <c r="A448"/>
      <c r="B448"/>
      <c r="C448"/>
      <c r="D448" s="83"/>
      <c r="E448" s="29"/>
      <c r="F448" s="29"/>
      <c r="G448" s="29"/>
      <c r="H448" s="29"/>
      <c r="I448" s="29"/>
      <c r="J448" s="29"/>
      <c r="K448" s="29"/>
      <c r="L448" s="29"/>
      <c r="M448" s="165"/>
      <c r="N448" s="165"/>
      <c r="O448" s="165"/>
      <c r="P448" s="165"/>
      <c r="Q448" s="29"/>
    </row>
    <row r="449" spans="1:17" ht="15" customHeight="1">
      <c r="A449"/>
      <c r="B449"/>
      <c r="C449"/>
      <c r="D449" s="83"/>
      <c r="E449" s="29"/>
      <c r="F449" s="29"/>
      <c r="G449" s="29"/>
      <c r="H449" s="29"/>
      <c r="I449" s="29"/>
      <c r="J449" s="29"/>
      <c r="K449" s="29"/>
      <c r="L449" s="29"/>
      <c r="M449" s="165"/>
      <c r="N449" s="165"/>
      <c r="O449" s="165"/>
      <c r="P449" s="165"/>
      <c r="Q449" s="29"/>
    </row>
    <row r="450" spans="1:17" ht="15" customHeight="1">
      <c r="A450"/>
      <c r="B450"/>
      <c r="C450"/>
      <c r="D450" s="83"/>
      <c r="E450" s="29"/>
      <c r="F450" s="29"/>
      <c r="G450" s="29"/>
      <c r="H450" s="29"/>
      <c r="I450" s="29"/>
      <c r="J450" s="29"/>
      <c r="K450" s="29"/>
      <c r="L450" s="29"/>
      <c r="M450" s="165"/>
      <c r="N450" s="165"/>
      <c r="O450" s="165"/>
      <c r="P450" s="165"/>
      <c r="Q450" s="29"/>
    </row>
    <row r="451" spans="1:17" ht="15" customHeight="1">
      <c r="A451"/>
      <c r="B451"/>
      <c r="C451"/>
      <c r="D451" s="83"/>
      <c r="E451" s="29"/>
      <c r="F451" s="29"/>
      <c r="G451" s="29"/>
      <c r="H451" s="29"/>
      <c r="I451" s="29"/>
      <c r="J451" s="29"/>
      <c r="K451" s="29"/>
      <c r="L451" s="29"/>
      <c r="M451" s="165"/>
      <c r="N451" s="165"/>
      <c r="O451" s="165"/>
      <c r="P451" s="165"/>
      <c r="Q451" s="29"/>
    </row>
    <row r="452" spans="1:17" ht="15" customHeight="1">
      <c r="A452"/>
      <c r="B452"/>
      <c r="C452"/>
      <c r="D452" s="83"/>
      <c r="E452" s="29"/>
      <c r="F452" s="29"/>
      <c r="G452" s="29"/>
      <c r="H452" s="29"/>
      <c r="I452" s="29"/>
      <c r="J452" s="29"/>
      <c r="K452" s="29"/>
      <c r="L452" s="29"/>
      <c r="M452" s="165"/>
      <c r="N452" s="165"/>
      <c r="O452" s="165"/>
      <c r="P452" s="165"/>
      <c r="Q452" s="29"/>
    </row>
    <row r="453" spans="1:17" ht="15" customHeight="1">
      <c r="A453"/>
      <c r="B453"/>
      <c r="C453"/>
      <c r="D453" s="83"/>
      <c r="E453" s="29"/>
      <c r="F453" s="29"/>
      <c r="G453" s="29"/>
      <c r="H453" s="29"/>
      <c r="I453" s="29"/>
      <c r="J453" s="29"/>
      <c r="K453" s="29"/>
      <c r="L453" s="29"/>
      <c r="M453" s="165"/>
      <c r="N453" s="165"/>
      <c r="O453" s="165"/>
      <c r="P453" s="165"/>
      <c r="Q453" s="29"/>
    </row>
    <row r="454" spans="1:17" ht="15" customHeight="1">
      <c r="A454"/>
      <c r="B454"/>
      <c r="C454"/>
      <c r="D454" s="83"/>
      <c r="E454" s="29"/>
      <c r="F454" s="29"/>
      <c r="G454" s="29"/>
      <c r="H454" s="29"/>
      <c r="I454" s="29"/>
      <c r="J454" s="29"/>
      <c r="K454" s="29"/>
      <c r="L454" s="29"/>
      <c r="M454" s="165"/>
      <c r="N454" s="165"/>
      <c r="O454" s="165"/>
      <c r="P454" s="165"/>
      <c r="Q454" s="29"/>
    </row>
    <row r="455" spans="1:17" ht="15" customHeight="1">
      <c r="A455"/>
      <c r="B455"/>
      <c r="C455"/>
      <c r="D455" s="83"/>
      <c r="E455" s="29"/>
      <c r="F455" s="29"/>
      <c r="G455" s="29"/>
      <c r="H455" s="29"/>
      <c r="I455" s="29"/>
      <c r="J455" s="29"/>
      <c r="K455" s="29"/>
      <c r="L455" s="29"/>
      <c r="M455" s="165"/>
      <c r="N455" s="165"/>
      <c r="O455" s="165"/>
      <c r="P455" s="165"/>
      <c r="Q455" s="29"/>
    </row>
    <row r="456" spans="1:17" ht="15" customHeight="1">
      <c r="A456"/>
      <c r="B456"/>
      <c r="C456"/>
      <c r="D456" s="83"/>
      <c r="E456" s="35"/>
      <c r="F456" s="35"/>
      <c r="G456" s="35"/>
      <c r="H456" s="35"/>
      <c r="I456" s="35"/>
      <c r="J456" s="35"/>
      <c r="K456" s="35"/>
      <c r="L456" s="35"/>
      <c r="M456" s="177"/>
      <c r="N456" s="177"/>
      <c r="O456" s="177"/>
      <c r="P456" s="177"/>
      <c r="Q456" s="35"/>
    </row>
    <row r="457" spans="1:17" ht="15" customHeight="1">
      <c r="A457"/>
      <c r="B457"/>
      <c r="C457"/>
      <c r="D457" s="83"/>
      <c r="E457" s="29"/>
      <c r="F457" s="29"/>
      <c r="G457" s="29"/>
      <c r="H457" s="29"/>
      <c r="I457" s="29"/>
      <c r="J457" s="29"/>
      <c r="K457" s="29"/>
      <c r="L457" s="29"/>
      <c r="M457" s="165"/>
      <c r="N457" s="165"/>
      <c r="O457" s="165"/>
      <c r="P457" s="165"/>
      <c r="Q457" s="29"/>
    </row>
    <row r="458" spans="1:17" ht="15" customHeight="1">
      <c r="A458"/>
      <c r="B458"/>
      <c r="C458"/>
      <c r="D458" s="83"/>
      <c r="E458" s="29"/>
      <c r="F458" s="29"/>
      <c r="G458" s="29"/>
      <c r="H458" s="29"/>
      <c r="I458" s="29"/>
      <c r="J458" s="29"/>
      <c r="K458" s="29"/>
      <c r="L458" s="29"/>
      <c r="M458" s="165"/>
      <c r="N458" s="165"/>
      <c r="O458" s="165"/>
      <c r="P458" s="165"/>
      <c r="Q458" s="29"/>
    </row>
    <row r="459" spans="1:17" ht="15" customHeight="1">
      <c r="A459"/>
      <c r="B459"/>
      <c r="C459"/>
      <c r="D459" s="83"/>
      <c r="E459" s="29"/>
      <c r="F459" s="29"/>
      <c r="G459" s="29"/>
      <c r="H459" s="29"/>
      <c r="I459" s="29"/>
      <c r="J459" s="29"/>
      <c r="K459" s="29"/>
      <c r="L459" s="29"/>
      <c r="M459" s="165"/>
      <c r="N459" s="165"/>
      <c r="O459" s="165"/>
      <c r="P459" s="165"/>
      <c r="Q459" s="29"/>
    </row>
    <row r="460" spans="1:17" ht="15" customHeight="1">
      <c r="A460"/>
      <c r="B460"/>
      <c r="C460"/>
      <c r="D460" s="83"/>
      <c r="E460" s="29"/>
      <c r="F460" s="29"/>
      <c r="G460" s="29"/>
      <c r="H460" s="29"/>
      <c r="I460" s="29"/>
      <c r="J460" s="29"/>
      <c r="K460" s="29"/>
      <c r="L460" s="29"/>
      <c r="M460" s="165"/>
      <c r="N460" s="165"/>
      <c r="O460" s="165"/>
      <c r="P460" s="165"/>
      <c r="Q460" s="29"/>
    </row>
    <row r="461" spans="1:17" ht="15" customHeight="1">
      <c r="A461"/>
      <c r="B461"/>
      <c r="C461"/>
      <c r="D461" s="83"/>
      <c r="E461" s="29"/>
      <c r="F461" s="29"/>
      <c r="G461" s="29"/>
      <c r="H461" s="29"/>
      <c r="I461" s="29"/>
      <c r="J461" s="29"/>
      <c r="K461" s="29"/>
      <c r="L461" s="29"/>
      <c r="M461" s="165"/>
      <c r="N461" s="165"/>
      <c r="O461" s="165"/>
      <c r="P461" s="165"/>
      <c r="Q461" s="29"/>
    </row>
    <row r="462" spans="1:17" ht="15" customHeight="1">
      <c r="A462"/>
      <c r="B462"/>
      <c r="C462"/>
      <c r="D462" s="83"/>
      <c r="E462" s="29"/>
      <c r="F462" s="29"/>
      <c r="G462" s="29"/>
      <c r="H462" s="29"/>
      <c r="I462" s="29"/>
      <c r="J462" s="29"/>
      <c r="K462" s="29"/>
      <c r="L462" s="29"/>
      <c r="M462" s="165"/>
      <c r="N462" s="165"/>
      <c r="O462" s="165"/>
      <c r="P462" s="165"/>
      <c r="Q462" s="29"/>
    </row>
    <row r="463" spans="1:17" ht="15" customHeight="1">
      <c r="A463"/>
      <c r="B463"/>
      <c r="C463"/>
      <c r="D463" s="83"/>
      <c r="E463" s="29"/>
      <c r="F463" s="29"/>
      <c r="G463" s="29"/>
      <c r="H463" s="29"/>
      <c r="I463" s="29"/>
      <c r="J463" s="29"/>
      <c r="K463" s="29"/>
      <c r="L463" s="29"/>
      <c r="M463" s="165"/>
      <c r="N463" s="165"/>
      <c r="O463" s="165"/>
      <c r="P463" s="165"/>
      <c r="Q463" s="29"/>
    </row>
    <row r="464" spans="1:17" ht="15" customHeight="1">
      <c r="A464"/>
      <c r="B464"/>
      <c r="C464"/>
      <c r="D464" s="83"/>
      <c r="E464" s="29"/>
      <c r="F464" s="29"/>
      <c r="G464" s="29"/>
      <c r="H464" s="29"/>
      <c r="I464" s="29"/>
      <c r="J464" s="29"/>
      <c r="K464" s="29"/>
      <c r="L464" s="29"/>
      <c r="M464" s="165"/>
      <c r="N464" s="165"/>
      <c r="O464" s="165"/>
      <c r="P464" s="165"/>
      <c r="Q464" s="29"/>
    </row>
    <row r="465" spans="1:17" ht="15" customHeight="1">
      <c r="A465"/>
      <c r="B465"/>
      <c r="C465"/>
      <c r="D465" s="83"/>
      <c r="E465" s="29"/>
      <c r="F465" s="29"/>
      <c r="G465" s="29"/>
      <c r="H465" s="29"/>
      <c r="I465" s="29"/>
      <c r="J465" s="29"/>
      <c r="K465" s="29"/>
      <c r="L465" s="29"/>
      <c r="M465" s="165"/>
      <c r="N465" s="165"/>
      <c r="O465" s="165"/>
      <c r="P465" s="165"/>
      <c r="Q465" s="29"/>
    </row>
    <row r="466" spans="1:17" ht="15" customHeight="1">
      <c r="A466"/>
      <c r="B466"/>
      <c r="C466"/>
      <c r="D466" s="83"/>
      <c r="E466" s="29"/>
      <c r="F466" s="29"/>
      <c r="G466" s="29"/>
      <c r="H466" s="29"/>
      <c r="I466" s="29"/>
      <c r="J466" s="29"/>
      <c r="K466" s="29"/>
      <c r="L466" s="29"/>
      <c r="M466" s="165"/>
      <c r="N466" s="165"/>
      <c r="O466" s="165"/>
      <c r="P466" s="165"/>
      <c r="Q466" s="29"/>
    </row>
    <row r="467" spans="1:17" ht="15" customHeight="1">
      <c r="A467"/>
      <c r="B467"/>
      <c r="C467"/>
      <c r="D467" s="83"/>
      <c r="E467" s="29"/>
      <c r="F467" s="29"/>
      <c r="G467" s="29"/>
      <c r="H467" s="29"/>
      <c r="I467" s="29"/>
      <c r="J467" s="29"/>
      <c r="K467" s="29"/>
      <c r="L467" s="29"/>
      <c r="M467" s="165"/>
      <c r="N467" s="165"/>
      <c r="O467" s="165"/>
      <c r="P467" s="165"/>
      <c r="Q467" s="29"/>
    </row>
    <row r="468" spans="1:17" ht="15" customHeight="1">
      <c r="A468"/>
      <c r="B468"/>
      <c r="C468"/>
      <c r="D468" s="83"/>
      <c r="E468" s="29"/>
      <c r="F468" s="29"/>
      <c r="G468" s="29"/>
      <c r="H468" s="29"/>
      <c r="I468" s="29"/>
      <c r="J468" s="29"/>
      <c r="K468" s="29"/>
      <c r="L468" s="29"/>
      <c r="M468" s="165"/>
      <c r="N468" s="165"/>
      <c r="O468" s="165"/>
      <c r="P468" s="165"/>
      <c r="Q468" s="29"/>
    </row>
    <row r="469" spans="1:17" ht="15" customHeight="1">
      <c r="A469"/>
      <c r="B469"/>
      <c r="C469"/>
      <c r="D469" s="83"/>
      <c r="E469" s="29"/>
      <c r="F469" s="29"/>
      <c r="G469" s="29"/>
      <c r="H469" s="29"/>
      <c r="I469" s="29"/>
      <c r="J469" s="29"/>
      <c r="K469" s="29"/>
      <c r="L469" s="29"/>
      <c r="M469" s="165"/>
      <c r="N469" s="165"/>
      <c r="O469" s="165"/>
      <c r="P469" s="165"/>
      <c r="Q469" s="29"/>
    </row>
    <row r="470" spans="1:17" ht="15" customHeight="1">
      <c r="A470"/>
      <c r="B470"/>
      <c r="C470"/>
      <c r="D470" s="83"/>
      <c r="E470" s="29"/>
      <c r="F470" s="29"/>
      <c r="G470" s="29"/>
      <c r="H470" s="29"/>
      <c r="I470" s="29"/>
      <c r="J470" s="29"/>
      <c r="K470" s="29"/>
      <c r="L470" s="29"/>
      <c r="M470" s="165"/>
      <c r="N470" s="165"/>
      <c r="O470" s="165"/>
      <c r="P470" s="165"/>
      <c r="Q470" s="29"/>
    </row>
    <row r="471" spans="1:17" ht="15" customHeight="1">
      <c r="A471"/>
      <c r="B471"/>
      <c r="C471"/>
      <c r="D471" s="83"/>
      <c r="E471" s="29"/>
      <c r="F471" s="29"/>
      <c r="G471" s="29"/>
      <c r="H471" s="29"/>
      <c r="I471" s="29"/>
      <c r="J471" s="29"/>
      <c r="K471" s="29"/>
      <c r="L471" s="29"/>
      <c r="M471" s="165"/>
      <c r="N471" s="165"/>
      <c r="O471" s="165"/>
      <c r="P471" s="165"/>
      <c r="Q471" s="29"/>
    </row>
    <row r="472" spans="1:17" ht="15" customHeight="1">
      <c r="A472"/>
      <c r="B472"/>
      <c r="C472"/>
      <c r="D472" s="83"/>
      <c r="E472" s="29"/>
      <c r="F472" s="29"/>
      <c r="G472" s="29"/>
      <c r="H472" s="29"/>
      <c r="I472" s="29"/>
      <c r="J472" s="29"/>
      <c r="K472" s="29"/>
      <c r="L472" s="29"/>
      <c r="M472" s="165"/>
      <c r="N472" s="165"/>
      <c r="O472" s="165"/>
      <c r="P472" s="165"/>
      <c r="Q472" s="29"/>
    </row>
    <row r="473" spans="1:17" ht="15" customHeight="1">
      <c r="A473"/>
      <c r="B473"/>
      <c r="C473"/>
      <c r="D473" s="83"/>
      <c r="E473" s="29"/>
      <c r="F473" s="29"/>
      <c r="G473" s="29"/>
      <c r="H473" s="29"/>
      <c r="I473" s="29"/>
      <c r="J473" s="29"/>
      <c r="K473" s="29"/>
      <c r="L473" s="29"/>
      <c r="M473" s="165"/>
      <c r="N473" s="165"/>
      <c r="O473" s="165"/>
      <c r="P473" s="165"/>
      <c r="Q473" s="29"/>
    </row>
    <row r="474" spans="1:17" ht="15" customHeight="1">
      <c r="A474"/>
      <c r="B474"/>
      <c r="C474"/>
      <c r="D474" s="83"/>
      <c r="E474" s="29"/>
      <c r="F474" s="29"/>
      <c r="G474" s="29"/>
      <c r="H474" s="29"/>
      <c r="I474" s="29"/>
      <c r="J474" s="29"/>
      <c r="K474" s="29"/>
      <c r="L474" s="29"/>
      <c r="M474" s="165"/>
      <c r="N474" s="165"/>
      <c r="O474" s="165"/>
      <c r="P474" s="165"/>
      <c r="Q474" s="29"/>
    </row>
    <row r="475" spans="1:17" ht="15" customHeight="1">
      <c r="A475"/>
      <c r="B475"/>
      <c r="C475"/>
      <c r="D475" s="83"/>
      <c r="E475" s="29"/>
      <c r="F475" s="29"/>
      <c r="G475" s="29"/>
      <c r="H475" s="29"/>
      <c r="I475" s="29"/>
      <c r="J475" s="29"/>
      <c r="K475" s="29"/>
      <c r="L475" s="29"/>
      <c r="M475" s="165"/>
      <c r="N475" s="165"/>
      <c r="O475" s="165"/>
      <c r="P475" s="165"/>
      <c r="Q475" s="29"/>
    </row>
    <row r="476" spans="1:17" ht="15" customHeight="1">
      <c r="A476"/>
      <c r="B476"/>
      <c r="C476"/>
      <c r="D476" s="83"/>
      <c r="E476" s="29"/>
      <c r="F476" s="29"/>
      <c r="G476" s="29"/>
      <c r="H476" s="29"/>
      <c r="I476" s="29"/>
      <c r="J476" s="29"/>
      <c r="K476" s="29"/>
      <c r="L476" s="29"/>
      <c r="M476" s="165"/>
      <c r="N476" s="165"/>
      <c r="O476" s="165"/>
      <c r="P476" s="165"/>
      <c r="Q476" s="29"/>
    </row>
    <row r="477" spans="1:17" ht="15" customHeight="1">
      <c r="A477"/>
      <c r="B477"/>
      <c r="C477"/>
      <c r="D477" s="83"/>
      <c r="E477" s="29"/>
      <c r="F477" s="29"/>
      <c r="G477" s="29"/>
      <c r="H477" s="29"/>
      <c r="I477" s="29"/>
      <c r="J477" s="29"/>
      <c r="K477" s="29"/>
      <c r="L477" s="29"/>
      <c r="M477" s="165"/>
      <c r="N477" s="165"/>
      <c r="O477" s="165"/>
      <c r="P477" s="165"/>
      <c r="Q477" s="29"/>
    </row>
    <row r="478" spans="1:17" ht="15" customHeight="1">
      <c r="A478"/>
      <c r="B478"/>
      <c r="C478"/>
      <c r="D478" s="83"/>
      <c r="E478" s="29"/>
      <c r="F478" s="29"/>
      <c r="G478" s="29"/>
      <c r="H478" s="29"/>
      <c r="I478" s="29"/>
      <c r="J478" s="29"/>
      <c r="K478" s="29"/>
      <c r="L478" s="29"/>
      <c r="M478" s="165"/>
      <c r="N478" s="165"/>
      <c r="O478" s="165"/>
      <c r="P478" s="165"/>
      <c r="Q478" s="29"/>
    </row>
    <row r="479" spans="1:17" ht="15" customHeight="1">
      <c r="A479"/>
      <c r="B479"/>
      <c r="C479"/>
      <c r="D479" s="83"/>
      <c r="E479" s="29"/>
      <c r="F479" s="29"/>
      <c r="G479" s="29"/>
      <c r="H479" s="29"/>
      <c r="I479" s="29"/>
      <c r="J479" s="29"/>
      <c r="K479" s="29"/>
      <c r="L479" s="29"/>
      <c r="M479" s="165"/>
      <c r="N479" s="165"/>
      <c r="O479" s="165"/>
      <c r="P479" s="165"/>
      <c r="Q479" s="29"/>
    </row>
    <row r="480" spans="1:17" ht="15" customHeight="1">
      <c r="A480"/>
      <c r="B480"/>
      <c r="C480"/>
      <c r="D480" s="83"/>
      <c r="E480" s="29"/>
      <c r="F480" s="29"/>
      <c r="G480" s="29"/>
      <c r="H480" s="29"/>
      <c r="I480" s="29"/>
      <c r="J480" s="29"/>
      <c r="K480" s="29"/>
      <c r="L480" s="29"/>
      <c r="M480" s="165"/>
      <c r="N480" s="165"/>
      <c r="O480" s="165"/>
      <c r="P480" s="165"/>
      <c r="Q480" s="29"/>
    </row>
    <row r="481" spans="1:17" ht="15" customHeight="1">
      <c r="A481"/>
      <c r="B481"/>
      <c r="C481"/>
      <c r="D481" s="83"/>
      <c r="E481" s="29"/>
      <c r="F481" s="29"/>
      <c r="G481" s="29"/>
      <c r="H481" s="29"/>
      <c r="I481" s="29"/>
      <c r="J481" s="29"/>
      <c r="K481" s="29"/>
      <c r="L481" s="29"/>
      <c r="M481" s="165"/>
      <c r="N481" s="165"/>
      <c r="O481" s="165"/>
      <c r="P481" s="165"/>
      <c r="Q481" s="29"/>
    </row>
    <row r="482" spans="1:17" ht="15" customHeight="1">
      <c r="A482"/>
      <c r="B482"/>
      <c r="C482"/>
      <c r="D482" s="83"/>
      <c r="E482" s="29"/>
      <c r="F482" s="29"/>
      <c r="G482" s="29"/>
      <c r="H482" s="29"/>
      <c r="I482" s="29"/>
      <c r="J482" s="29"/>
      <c r="K482" s="29"/>
      <c r="L482" s="29"/>
      <c r="M482" s="165"/>
      <c r="N482" s="165"/>
      <c r="O482" s="165"/>
      <c r="P482" s="165"/>
      <c r="Q482" s="29"/>
    </row>
    <row r="483" spans="1:17" ht="15" customHeight="1">
      <c r="A483"/>
      <c r="B483"/>
      <c r="C483"/>
      <c r="D483" s="83"/>
      <c r="E483" s="29"/>
      <c r="F483" s="29"/>
      <c r="G483" s="29"/>
      <c r="H483" s="29"/>
      <c r="I483" s="29"/>
      <c r="J483" s="29"/>
      <c r="K483" s="29"/>
      <c r="L483" s="29"/>
      <c r="M483" s="165"/>
      <c r="N483" s="165"/>
      <c r="O483" s="165"/>
      <c r="P483" s="165"/>
      <c r="Q483" s="29"/>
    </row>
    <row r="484" spans="1:17" ht="15" customHeight="1">
      <c r="A484"/>
      <c r="B484"/>
      <c r="C484"/>
      <c r="D484" s="83"/>
      <c r="E484" s="35"/>
      <c r="F484" s="35"/>
      <c r="G484" s="35"/>
      <c r="H484" s="35"/>
      <c r="I484" s="35"/>
      <c r="J484" s="35"/>
      <c r="K484" s="35"/>
      <c r="L484" s="35"/>
      <c r="M484" s="177"/>
      <c r="N484" s="177"/>
      <c r="O484" s="177"/>
      <c r="P484" s="177"/>
      <c r="Q484" s="35"/>
    </row>
    <row r="485" spans="1:17" ht="15" customHeight="1">
      <c r="A485"/>
      <c r="B485"/>
      <c r="C485"/>
      <c r="D485" s="83"/>
      <c r="E485" s="29"/>
      <c r="F485" s="29"/>
      <c r="G485" s="29"/>
      <c r="H485" s="29"/>
      <c r="I485" s="29"/>
      <c r="J485" s="29"/>
      <c r="K485" s="29"/>
      <c r="L485" s="29"/>
      <c r="M485" s="165"/>
      <c r="N485" s="165"/>
      <c r="O485" s="165"/>
      <c r="P485" s="165"/>
      <c r="Q485" s="29"/>
    </row>
    <row r="486" spans="1:17" ht="15" customHeight="1">
      <c r="A486"/>
      <c r="B486"/>
      <c r="C486"/>
      <c r="D486" s="83"/>
      <c r="E486" s="29"/>
      <c r="F486" s="29"/>
      <c r="G486" s="29"/>
      <c r="H486" s="29"/>
      <c r="I486" s="29"/>
      <c r="J486" s="29"/>
      <c r="K486" s="29"/>
      <c r="L486" s="29"/>
      <c r="M486" s="165"/>
      <c r="N486" s="165"/>
      <c r="O486" s="165"/>
      <c r="P486" s="165"/>
      <c r="Q486" s="29"/>
    </row>
    <row r="487" spans="1:17" ht="15" customHeight="1">
      <c r="A487"/>
      <c r="B487"/>
      <c r="C487"/>
      <c r="D487" s="83"/>
      <c r="E487" s="29"/>
      <c r="F487" s="29"/>
      <c r="G487" s="29"/>
      <c r="H487" s="29"/>
      <c r="I487" s="29"/>
      <c r="J487" s="29"/>
      <c r="K487" s="29"/>
      <c r="L487" s="29"/>
      <c r="M487" s="165"/>
      <c r="N487" s="165"/>
      <c r="O487" s="165"/>
      <c r="P487" s="165"/>
      <c r="Q487" s="29"/>
    </row>
    <row r="488" spans="1:17" ht="15" customHeight="1">
      <c r="A488"/>
      <c r="B488"/>
      <c r="C488"/>
      <c r="D488" s="83"/>
      <c r="E488" s="29"/>
      <c r="F488" s="29"/>
      <c r="G488" s="29"/>
      <c r="H488" s="29"/>
      <c r="I488" s="29"/>
      <c r="J488" s="29"/>
      <c r="K488" s="29"/>
      <c r="L488" s="29"/>
      <c r="M488" s="165"/>
      <c r="N488" s="165"/>
      <c r="O488" s="165"/>
      <c r="P488" s="165"/>
      <c r="Q488" s="29"/>
    </row>
    <row r="489" spans="1:17" ht="15" customHeight="1">
      <c r="A489"/>
      <c r="B489"/>
      <c r="C489"/>
      <c r="D489" s="83"/>
      <c r="E489" s="29"/>
      <c r="F489" s="29"/>
      <c r="G489" s="29"/>
      <c r="H489" s="29"/>
      <c r="I489" s="29"/>
      <c r="J489" s="29"/>
      <c r="K489" s="29"/>
      <c r="L489" s="29"/>
      <c r="M489" s="165"/>
      <c r="N489" s="165"/>
      <c r="O489" s="165"/>
      <c r="P489" s="165"/>
      <c r="Q489" s="29"/>
    </row>
    <row r="490" spans="1:17" ht="15" customHeight="1">
      <c r="A490"/>
      <c r="B490"/>
      <c r="C490"/>
      <c r="D490" s="83"/>
      <c r="E490" s="29"/>
      <c r="F490" s="29"/>
      <c r="G490" s="29"/>
      <c r="H490" s="29"/>
      <c r="I490" s="29"/>
      <c r="J490" s="29"/>
      <c r="K490" s="29"/>
      <c r="L490" s="29"/>
      <c r="M490" s="165"/>
      <c r="N490" s="165"/>
      <c r="O490" s="165"/>
      <c r="P490" s="165"/>
      <c r="Q490" s="29"/>
    </row>
    <row r="491" spans="1:17" ht="15" customHeight="1">
      <c r="A491"/>
      <c r="B491"/>
      <c r="C491"/>
      <c r="D491" s="83"/>
      <c r="E491" s="29"/>
      <c r="F491" s="29"/>
      <c r="G491" s="29"/>
      <c r="H491" s="29"/>
      <c r="I491" s="29"/>
      <c r="J491" s="29"/>
      <c r="K491" s="29"/>
      <c r="L491" s="29"/>
      <c r="M491" s="165"/>
      <c r="N491" s="165"/>
      <c r="O491" s="165"/>
      <c r="P491" s="165"/>
      <c r="Q491" s="29"/>
    </row>
    <row r="492" spans="1:17" ht="15" customHeight="1">
      <c r="A492"/>
      <c r="B492"/>
      <c r="C492"/>
      <c r="D492" s="83"/>
      <c r="E492" s="29"/>
      <c r="F492" s="29"/>
      <c r="G492" s="29"/>
      <c r="H492" s="29"/>
      <c r="I492" s="29"/>
      <c r="J492" s="29"/>
      <c r="K492" s="29"/>
      <c r="L492" s="29"/>
      <c r="M492" s="165"/>
      <c r="N492" s="165"/>
      <c r="O492" s="165"/>
      <c r="P492" s="165"/>
      <c r="Q492" s="29"/>
    </row>
    <row r="493" spans="1:17" ht="15" customHeight="1">
      <c r="A493"/>
      <c r="B493"/>
      <c r="C493"/>
      <c r="D493" s="83"/>
      <c r="E493" s="29"/>
      <c r="F493" s="29"/>
      <c r="G493" s="29"/>
      <c r="H493" s="29"/>
      <c r="I493" s="29"/>
      <c r="J493" s="29"/>
      <c r="K493" s="29"/>
      <c r="L493" s="29"/>
      <c r="M493" s="165"/>
      <c r="N493" s="165"/>
      <c r="O493" s="165"/>
      <c r="P493" s="165"/>
      <c r="Q493" s="29"/>
    </row>
    <row r="494" spans="1:17" ht="15" customHeight="1">
      <c r="A494"/>
      <c r="B494"/>
      <c r="C494"/>
      <c r="D494" s="83"/>
      <c r="E494" s="29"/>
      <c r="F494" s="29"/>
      <c r="G494" s="29"/>
      <c r="H494" s="29"/>
      <c r="I494" s="29"/>
      <c r="J494" s="29"/>
      <c r="K494" s="29"/>
      <c r="L494" s="29"/>
      <c r="M494" s="165"/>
      <c r="N494" s="165"/>
      <c r="O494" s="165"/>
      <c r="P494" s="165"/>
      <c r="Q494" s="29"/>
    </row>
    <row r="495" spans="1:17" ht="15" customHeight="1">
      <c r="A495"/>
      <c r="B495"/>
      <c r="C495"/>
      <c r="D495" s="83"/>
      <c r="E495" s="29"/>
      <c r="F495" s="29"/>
      <c r="G495" s="29"/>
      <c r="H495" s="29"/>
      <c r="I495" s="29"/>
      <c r="J495" s="29"/>
      <c r="K495" s="29"/>
      <c r="L495" s="29"/>
      <c r="M495" s="165"/>
      <c r="N495" s="165"/>
      <c r="O495" s="165"/>
      <c r="P495" s="165"/>
      <c r="Q495" s="29"/>
    </row>
    <row r="496" spans="1:17" ht="15" customHeight="1">
      <c r="A496"/>
      <c r="B496"/>
      <c r="C496"/>
      <c r="D496" s="83"/>
      <c r="E496" s="29"/>
      <c r="F496" s="29"/>
      <c r="G496" s="29"/>
      <c r="H496" s="29"/>
      <c r="I496" s="29"/>
      <c r="J496" s="29"/>
      <c r="K496" s="29"/>
      <c r="L496" s="29"/>
      <c r="M496" s="165"/>
      <c r="N496" s="165"/>
      <c r="O496" s="165"/>
      <c r="P496" s="165"/>
      <c r="Q496" s="29"/>
    </row>
    <row r="497" spans="1:17" ht="15" customHeight="1">
      <c r="A497"/>
      <c r="B497"/>
      <c r="C497"/>
      <c r="D497" s="83"/>
      <c r="E497" s="29"/>
      <c r="F497" s="29"/>
      <c r="G497" s="29"/>
      <c r="H497" s="29"/>
      <c r="I497" s="29"/>
      <c r="J497" s="29"/>
      <c r="K497" s="29"/>
      <c r="L497" s="29"/>
      <c r="M497" s="165"/>
      <c r="N497" s="165"/>
      <c r="O497" s="165"/>
      <c r="P497" s="165"/>
      <c r="Q497" s="29"/>
    </row>
    <row r="498" spans="1:17" ht="15" customHeight="1">
      <c r="A498"/>
      <c r="B498"/>
      <c r="C498"/>
      <c r="D498" s="83"/>
      <c r="E498" s="29"/>
      <c r="F498" s="29"/>
      <c r="G498" s="29"/>
      <c r="H498" s="29"/>
      <c r="I498" s="29"/>
      <c r="J498" s="29"/>
      <c r="K498" s="29"/>
      <c r="L498" s="29"/>
      <c r="M498" s="165"/>
      <c r="N498" s="165"/>
      <c r="O498" s="165"/>
      <c r="P498" s="165"/>
      <c r="Q498" s="29"/>
    </row>
    <row r="499" spans="1:17" ht="15" customHeight="1">
      <c r="A499"/>
      <c r="B499"/>
      <c r="C499"/>
      <c r="D499" s="83"/>
      <c r="E499" s="29"/>
      <c r="F499" s="29"/>
      <c r="G499" s="29"/>
      <c r="H499" s="29"/>
      <c r="I499" s="29"/>
      <c r="J499" s="29"/>
      <c r="K499" s="29"/>
      <c r="L499" s="29"/>
      <c r="M499" s="165"/>
      <c r="N499" s="165"/>
      <c r="O499" s="165"/>
      <c r="P499" s="165"/>
      <c r="Q499" s="29"/>
    </row>
    <row r="500" spans="1:17" ht="15" customHeight="1">
      <c r="A500"/>
      <c r="B500"/>
      <c r="C500"/>
      <c r="D500" s="83"/>
      <c r="E500" s="29"/>
      <c r="F500" s="29"/>
      <c r="G500" s="29"/>
      <c r="H500" s="29"/>
      <c r="I500" s="29"/>
      <c r="J500" s="29"/>
      <c r="K500" s="29"/>
      <c r="L500" s="29"/>
      <c r="M500" s="165"/>
      <c r="N500" s="165"/>
      <c r="O500" s="165"/>
      <c r="P500" s="165"/>
      <c r="Q500" s="29"/>
    </row>
    <row r="501" spans="1:17" ht="15" customHeight="1">
      <c r="A501"/>
      <c r="B501"/>
      <c r="C501"/>
      <c r="D501" s="83"/>
      <c r="E501" s="29"/>
      <c r="F501" s="29"/>
      <c r="G501" s="29"/>
      <c r="H501" s="29"/>
      <c r="I501" s="29"/>
      <c r="J501" s="29"/>
      <c r="K501" s="29"/>
      <c r="L501" s="29"/>
      <c r="M501" s="165"/>
      <c r="N501" s="165"/>
      <c r="O501" s="165"/>
      <c r="P501" s="165"/>
      <c r="Q501" s="29"/>
    </row>
    <row r="502" spans="1:17" ht="15" customHeight="1">
      <c r="A502"/>
      <c r="B502"/>
      <c r="C502"/>
      <c r="D502" s="83"/>
      <c r="E502" s="29"/>
      <c r="F502" s="29"/>
      <c r="G502" s="29"/>
      <c r="H502" s="29"/>
      <c r="I502" s="29"/>
      <c r="J502" s="29"/>
      <c r="K502" s="29"/>
      <c r="L502" s="29"/>
      <c r="M502" s="165"/>
      <c r="N502" s="165"/>
      <c r="O502" s="165"/>
      <c r="P502" s="165"/>
      <c r="Q502" s="29"/>
    </row>
    <row r="503" spans="1:17" ht="15" customHeight="1">
      <c r="A503"/>
      <c r="B503"/>
      <c r="C503"/>
      <c r="D503" s="83"/>
      <c r="E503" s="29"/>
      <c r="F503" s="29"/>
      <c r="G503" s="29"/>
      <c r="H503" s="29"/>
      <c r="I503" s="29"/>
      <c r="J503" s="29"/>
      <c r="K503" s="29"/>
      <c r="L503" s="29"/>
      <c r="M503" s="165"/>
      <c r="N503" s="165"/>
      <c r="O503" s="165"/>
      <c r="P503" s="165"/>
      <c r="Q503" s="29"/>
    </row>
    <row r="504" spans="1:17" ht="15" customHeight="1">
      <c r="A504"/>
      <c r="B504"/>
      <c r="C504"/>
      <c r="D504" s="83"/>
      <c r="E504" s="29"/>
      <c r="F504" s="29"/>
      <c r="G504" s="29"/>
      <c r="H504" s="29"/>
      <c r="I504" s="29"/>
      <c r="J504" s="29"/>
      <c r="K504" s="29"/>
      <c r="L504" s="29"/>
      <c r="M504" s="165"/>
      <c r="N504" s="165"/>
      <c r="O504" s="165"/>
      <c r="P504" s="165"/>
      <c r="Q504" s="29"/>
    </row>
    <row r="505" spans="1:17" ht="15" customHeight="1">
      <c r="A505"/>
      <c r="B505"/>
      <c r="C505"/>
      <c r="D505" s="83"/>
      <c r="E505" s="29"/>
      <c r="F505" s="29"/>
      <c r="G505" s="29"/>
      <c r="H505" s="29"/>
      <c r="I505" s="29"/>
      <c r="J505" s="29"/>
      <c r="K505" s="29"/>
      <c r="L505" s="29"/>
      <c r="M505" s="165"/>
      <c r="N505" s="165"/>
      <c r="O505" s="165"/>
      <c r="P505" s="165"/>
      <c r="Q505" s="29"/>
    </row>
    <row r="506" spans="1:17" ht="15" customHeight="1">
      <c r="A506"/>
      <c r="B506"/>
      <c r="C506"/>
      <c r="D506" s="83"/>
      <c r="E506" s="29"/>
      <c r="F506" s="29"/>
      <c r="G506" s="29"/>
      <c r="H506" s="29"/>
      <c r="I506" s="29"/>
      <c r="J506" s="29"/>
      <c r="K506" s="29"/>
      <c r="L506" s="29"/>
      <c r="M506" s="165"/>
      <c r="N506" s="165"/>
      <c r="O506" s="165"/>
      <c r="P506" s="165"/>
      <c r="Q506" s="29"/>
    </row>
    <row r="507" spans="1:17" ht="15" customHeight="1">
      <c r="A507"/>
      <c r="B507"/>
      <c r="C507"/>
      <c r="D507" s="83"/>
      <c r="E507" s="29"/>
      <c r="F507" s="29"/>
      <c r="G507" s="29"/>
      <c r="H507" s="29"/>
      <c r="I507" s="29"/>
      <c r="J507" s="29"/>
      <c r="K507" s="29"/>
      <c r="L507" s="29"/>
      <c r="M507" s="165"/>
      <c r="N507" s="165"/>
      <c r="O507" s="165"/>
      <c r="P507" s="165"/>
      <c r="Q507" s="29"/>
    </row>
    <row r="508" spans="1:17" ht="15" customHeight="1">
      <c r="A508"/>
      <c r="B508"/>
      <c r="C508"/>
      <c r="D508" s="83"/>
      <c r="E508" s="29"/>
      <c r="F508" s="29"/>
      <c r="G508" s="29"/>
      <c r="H508" s="29"/>
      <c r="I508" s="29"/>
      <c r="J508" s="29"/>
      <c r="K508" s="29"/>
      <c r="L508" s="29"/>
      <c r="M508" s="165"/>
      <c r="N508" s="165"/>
      <c r="O508" s="165"/>
      <c r="P508" s="165"/>
      <c r="Q508" s="29"/>
    </row>
    <row r="509" spans="1:17" ht="15" customHeight="1">
      <c r="A509"/>
      <c r="B509"/>
      <c r="C509"/>
      <c r="D509" s="83"/>
      <c r="E509" s="29"/>
      <c r="F509" s="29"/>
      <c r="G509" s="29"/>
      <c r="H509" s="29"/>
      <c r="I509" s="29"/>
      <c r="J509" s="29"/>
      <c r="K509" s="29"/>
      <c r="L509" s="29"/>
      <c r="M509" s="165"/>
      <c r="N509" s="165"/>
      <c r="O509" s="165"/>
      <c r="P509" s="165"/>
      <c r="Q509" s="29"/>
    </row>
    <row r="510" spans="1:17" ht="15" customHeight="1">
      <c r="A510"/>
      <c r="B510"/>
      <c r="C510"/>
      <c r="D510" s="83"/>
      <c r="E510" s="29"/>
      <c r="F510" s="29"/>
      <c r="G510" s="29"/>
      <c r="H510" s="29"/>
      <c r="I510" s="29"/>
      <c r="J510" s="29"/>
      <c r="K510" s="29"/>
      <c r="L510" s="29"/>
      <c r="M510" s="165"/>
      <c r="N510" s="165"/>
      <c r="O510" s="165"/>
      <c r="P510" s="165"/>
      <c r="Q510" s="29"/>
    </row>
    <row r="511" spans="1:17" ht="15" customHeight="1">
      <c r="A511"/>
      <c r="B511"/>
      <c r="C511"/>
      <c r="D511" s="83"/>
      <c r="E511" s="29"/>
      <c r="F511" s="29"/>
      <c r="G511" s="29"/>
      <c r="H511" s="29"/>
      <c r="I511" s="29"/>
      <c r="J511" s="29"/>
      <c r="K511" s="29"/>
      <c r="L511" s="29"/>
      <c r="M511" s="165"/>
      <c r="N511" s="165"/>
      <c r="O511" s="165"/>
      <c r="P511" s="165"/>
      <c r="Q511" s="29"/>
    </row>
    <row r="512" spans="1:17" ht="15" customHeight="1">
      <c r="A512"/>
      <c r="B512"/>
      <c r="C512"/>
      <c r="D512" s="83"/>
      <c r="E512" s="35"/>
      <c r="F512" s="35"/>
      <c r="G512" s="35"/>
      <c r="H512" s="35"/>
      <c r="I512" s="35"/>
      <c r="J512" s="35"/>
      <c r="K512" s="35"/>
      <c r="L512" s="35"/>
      <c r="M512" s="177"/>
      <c r="N512" s="177"/>
      <c r="O512" s="177"/>
      <c r="P512" s="177"/>
      <c r="Q512" s="35"/>
    </row>
    <row r="513" spans="1:17" ht="15" customHeight="1">
      <c r="A513"/>
      <c r="B513"/>
      <c r="C513"/>
      <c r="D513" s="83"/>
      <c r="E513" s="35"/>
      <c r="F513" s="35"/>
      <c r="G513" s="35"/>
      <c r="H513" s="35"/>
      <c r="I513" s="35"/>
      <c r="J513" s="35"/>
      <c r="K513" s="35"/>
      <c r="L513" s="35"/>
      <c r="M513" s="177"/>
      <c r="N513" s="177"/>
      <c r="O513" s="177"/>
      <c r="P513" s="177"/>
      <c r="Q513" s="35"/>
    </row>
    <row r="514" spans="1:17" ht="15" customHeight="1">
      <c r="A514"/>
      <c r="B514"/>
      <c r="C514"/>
      <c r="D514" s="83"/>
      <c r="E514" s="35"/>
      <c r="F514" s="35"/>
      <c r="G514" s="35"/>
      <c r="H514" s="35"/>
      <c r="I514" s="35"/>
      <c r="J514" s="35"/>
      <c r="K514" s="35"/>
      <c r="L514" s="35"/>
      <c r="M514" s="177"/>
      <c r="N514" s="177"/>
      <c r="O514" s="177"/>
      <c r="P514" s="177"/>
      <c r="Q514" s="35"/>
    </row>
    <row r="515" spans="1:17" ht="15" customHeight="1">
      <c r="A515"/>
      <c r="B515"/>
      <c r="C515"/>
      <c r="D515" s="83"/>
      <c r="E515" s="29"/>
      <c r="F515" s="29"/>
      <c r="G515" s="29"/>
      <c r="H515" s="29"/>
      <c r="I515" s="29"/>
      <c r="J515" s="29"/>
      <c r="K515" s="29"/>
      <c r="L515" s="29"/>
      <c r="M515" s="165"/>
      <c r="N515" s="165"/>
      <c r="O515" s="165"/>
      <c r="P515" s="165"/>
      <c r="Q515" s="29"/>
    </row>
    <row r="516" spans="1:17" ht="15" customHeight="1">
      <c r="A516"/>
      <c r="B516"/>
      <c r="C516"/>
      <c r="D516" s="83"/>
      <c r="E516" s="29"/>
      <c r="F516" s="29"/>
      <c r="G516" s="29"/>
      <c r="H516" s="29"/>
      <c r="I516" s="29"/>
      <c r="J516" s="29"/>
      <c r="K516" s="29"/>
      <c r="L516" s="29"/>
      <c r="M516" s="165"/>
      <c r="N516" s="165"/>
      <c r="O516" s="165"/>
      <c r="P516" s="165"/>
      <c r="Q516" s="29"/>
    </row>
    <row r="517" spans="1:17" ht="15" customHeight="1">
      <c r="A517"/>
      <c r="B517"/>
      <c r="C517"/>
      <c r="D517" s="83"/>
      <c r="E517" s="18"/>
      <c r="F517" s="18"/>
      <c r="G517" s="18"/>
      <c r="H517" s="18"/>
      <c r="I517" s="18"/>
      <c r="J517" s="18"/>
      <c r="K517" s="18"/>
      <c r="L517" s="18"/>
      <c r="M517" s="165"/>
      <c r="N517" s="165"/>
      <c r="O517" s="165"/>
      <c r="P517" s="165"/>
      <c r="Q517" s="18"/>
    </row>
    <row r="518" spans="1:17" ht="15" customHeight="1">
      <c r="A518"/>
      <c r="B518"/>
      <c r="C518"/>
      <c r="D518" s="83"/>
      <c r="E518" s="18"/>
      <c r="F518" s="18"/>
      <c r="G518" s="18"/>
      <c r="H518" s="18"/>
      <c r="I518" s="18"/>
      <c r="J518" s="18"/>
      <c r="K518" s="18"/>
      <c r="L518" s="18"/>
      <c r="M518" s="165"/>
      <c r="N518" s="165"/>
      <c r="O518" s="165"/>
      <c r="P518" s="165"/>
      <c r="Q518" s="18"/>
    </row>
    <row r="519" spans="1:17" ht="15" customHeight="1">
      <c r="A519"/>
      <c r="B519"/>
      <c r="C519"/>
      <c r="D519" s="83"/>
      <c r="E519" s="18"/>
      <c r="F519" s="18"/>
      <c r="G519" s="18"/>
      <c r="H519" s="18"/>
      <c r="I519" s="18"/>
      <c r="J519" s="18"/>
      <c r="K519" s="18"/>
      <c r="L519" s="18"/>
      <c r="M519" s="165"/>
      <c r="N519" s="165"/>
      <c r="O519" s="165"/>
      <c r="P519" s="165"/>
      <c r="Q519" s="18"/>
    </row>
    <row r="520" spans="1:17" ht="15" customHeight="1">
      <c r="A520"/>
      <c r="B520"/>
      <c r="C520"/>
      <c r="D520" s="83"/>
      <c r="E520" s="18"/>
      <c r="F520" s="18"/>
      <c r="G520" s="18"/>
      <c r="H520" s="18"/>
      <c r="I520" s="18"/>
      <c r="J520" s="18"/>
      <c r="K520" s="18"/>
      <c r="L520" s="18"/>
      <c r="M520" s="165"/>
      <c r="N520" s="165"/>
      <c r="O520" s="165"/>
      <c r="P520" s="165"/>
      <c r="Q520" s="18"/>
    </row>
    <row r="521" spans="1:17" ht="15" customHeight="1">
      <c r="A521"/>
      <c r="B521"/>
      <c r="C521"/>
      <c r="D521" s="83"/>
      <c r="E521" s="18"/>
      <c r="F521" s="18"/>
      <c r="G521" s="18"/>
      <c r="H521" s="18"/>
      <c r="I521" s="18"/>
      <c r="J521" s="18"/>
      <c r="K521" s="18"/>
      <c r="L521" s="18"/>
      <c r="M521" s="165"/>
      <c r="N521" s="165"/>
      <c r="O521" s="165"/>
      <c r="P521" s="165"/>
      <c r="Q521" s="18"/>
    </row>
    <row r="522" spans="1:17" ht="12.75">
      <c r="A522"/>
      <c r="B522"/>
      <c r="C522"/>
      <c r="D522" s="83"/>
      <c r="E522" s="18"/>
      <c r="F522" s="18"/>
      <c r="G522" s="18"/>
      <c r="H522" s="18"/>
      <c r="I522" s="18"/>
      <c r="J522" s="18"/>
      <c r="K522" s="18"/>
      <c r="L522" s="18"/>
      <c r="M522" s="165"/>
      <c r="N522" s="165"/>
      <c r="O522" s="165"/>
      <c r="P522" s="165"/>
      <c r="Q522" s="18"/>
    </row>
    <row r="523" spans="1:17" ht="12.75">
      <c r="A523"/>
      <c r="B523"/>
      <c r="C523"/>
      <c r="D523" s="83"/>
      <c r="E523" s="18"/>
      <c r="F523" s="18"/>
      <c r="G523" s="18"/>
      <c r="H523" s="18"/>
      <c r="I523" s="18"/>
      <c r="J523" s="18"/>
      <c r="K523" s="18"/>
      <c r="L523" s="18"/>
      <c r="M523" s="165"/>
      <c r="N523" s="165"/>
      <c r="O523" s="165"/>
      <c r="P523" s="165"/>
      <c r="Q523" s="18"/>
    </row>
    <row r="524" spans="1:17" ht="12.75">
      <c r="A524"/>
      <c r="B524"/>
      <c r="C524"/>
      <c r="D524" s="83"/>
      <c r="E524" s="18"/>
      <c r="F524" s="18"/>
      <c r="G524" s="18"/>
      <c r="H524" s="18"/>
      <c r="I524" s="18"/>
      <c r="J524" s="18"/>
      <c r="K524" s="18"/>
      <c r="L524" s="18"/>
      <c r="M524" s="165"/>
      <c r="N524" s="165"/>
      <c r="O524" s="165"/>
      <c r="P524" s="165"/>
      <c r="Q524" s="18"/>
    </row>
    <row r="525" spans="1:17" ht="12.75">
      <c r="A525"/>
      <c r="B525"/>
      <c r="C525"/>
      <c r="D525" s="83"/>
      <c r="E525" s="18"/>
      <c r="F525" s="18"/>
      <c r="G525" s="18"/>
      <c r="H525" s="18"/>
      <c r="I525" s="18"/>
      <c r="J525" s="18"/>
      <c r="K525" s="18"/>
      <c r="L525" s="18"/>
      <c r="M525" s="165"/>
      <c r="N525" s="165"/>
      <c r="O525" s="165"/>
      <c r="P525" s="165"/>
      <c r="Q525" s="18"/>
    </row>
    <row r="526" spans="1:17" ht="12.75">
      <c r="A526"/>
      <c r="B526"/>
      <c r="C526"/>
      <c r="D526" s="83"/>
      <c r="E526" s="18"/>
      <c r="F526" s="18"/>
      <c r="G526" s="18"/>
      <c r="H526" s="18"/>
      <c r="I526" s="18"/>
      <c r="J526" s="18"/>
      <c r="K526" s="18"/>
      <c r="L526" s="18"/>
      <c r="M526" s="165"/>
      <c r="N526" s="165"/>
      <c r="O526" s="165"/>
      <c r="P526" s="165"/>
      <c r="Q526" s="18"/>
    </row>
    <row r="527" spans="1:17" ht="12.75">
      <c r="A527"/>
      <c r="B527"/>
      <c r="C527"/>
      <c r="D527" s="83"/>
      <c r="E527" s="18"/>
      <c r="F527" s="18"/>
      <c r="G527" s="18"/>
      <c r="H527" s="18"/>
      <c r="I527" s="18"/>
      <c r="J527" s="18"/>
      <c r="K527" s="18"/>
      <c r="L527" s="18"/>
      <c r="M527" s="165"/>
      <c r="N527" s="165"/>
      <c r="O527" s="165"/>
      <c r="P527" s="165"/>
      <c r="Q527" s="18"/>
    </row>
    <row r="528" spans="1:17" ht="12.75">
      <c r="A528"/>
      <c r="B528"/>
      <c r="C528"/>
      <c r="D528" s="83"/>
      <c r="E528" s="18"/>
      <c r="F528" s="18"/>
      <c r="G528" s="18"/>
      <c r="H528" s="18"/>
      <c r="I528" s="18"/>
      <c r="J528" s="18"/>
      <c r="K528" s="18"/>
      <c r="L528" s="18"/>
      <c r="M528" s="165"/>
      <c r="N528" s="165"/>
      <c r="O528" s="165"/>
      <c r="P528" s="165"/>
      <c r="Q528" s="18"/>
    </row>
    <row r="529" spans="1:17" ht="12.75">
      <c r="A529"/>
      <c r="B529"/>
      <c r="C529"/>
      <c r="D529" s="83"/>
      <c r="E529" s="18"/>
      <c r="F529" s="18"/>
      <c r="G529" s="18"/>
      <c r="H529" s="18"/>
      <c r="I529" s="18"/>
      <c r="J529" s="18"/>
      <c r="K529" s="18"/>
      <c r="L529" s="18"/>
      <c r="M529" s="165"/>
      <c r="N529" s="165"/>
      <c r="O529" s="165"/>
      <c r="P529" s="165"/>
      <c r="Q529" s="18"/>
    </row>
    <row r="530" spans="1:17" ht="12.75">
      <c r="A530"/>
      <c r="B530"/>
      <c r="C530"/>
      <c r="D530" s="83"/>
      <c r="E530" s="18"/>
      <c r="F530" s="18"/>
      <c r="G530" s="18"/>
      <c r="H530" s="18"/>
      <c r="I530" s="18"/>
      <c r="J530" s="18"/>
      <c r="K530" s="18"/>
      <c r="L530" s="18"/>
      <c r="M530" s="165"/>
      <c r="N530" s="165"/>
      <c r="O530" s="165"/>
      <c r="P530" s="165"/>
      <c r="Q530" s="18"/>
    </row>
    <row r="531" spans="1:17" ht="12.75">
      <c r="A531"/>
      <c r="B531"/>
      <c r="C531"/>
      <c r="D531" s="83"/>
      <c r="E531" s="18"/>
      <c r="F531" s="18"/>
      <c r="G531" s="18"/>
      <c r="H531" s="18"/>
      <c r="I531" s="18"/>
      <c r="J531" s="18"/>
      <c r="K531" s="18"/>
      <c r="L531" s="18"/>
      <c r="M531" s="165"/>
      <c r="N531" s="165"/>
      <c r="O531" s="165"/>
      <c r="P531" s="165"/>
      <c r="Q531" s="18"/>
    </row>
  </sheetData>
  <sheetProtection/>
  <mergeCells count="3">
    <mergeCell ref="E5:G5"/>
    <mergeCell ref="G6:I6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Hp</cp:lastModifiedBy>
  <cp:lastPrinted>2020-03-25T11:23:12Z</cp:lastPrinted>
  <dcterms:created xsi:type="dcterms:W3CDTF">2013-08-12T05:01:46Z</dcterms:created>
  <dcterms:modified xsi:type="dcterms:W3CDTF">2021-08-20T06:06:51Z</dcterms:modified>
  <cp:category/>
  <cp:version/>
  <cp:contentType/>
  <cp:contentStatus/>
</cp:coreProperties>
</file>